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76" yWindow="150" windowWidth="10950" windowHeight="11850" activeTab="0"/>
  </bookViews>
  <sheets>
    <sheet name="Anleitung" sheetId="1" r:id="rId1"/>
    <sheet name="Rationsberechnung" sheetId="2" r:id="rId2"/>
    <sheet name="Bedarf" sheetId="3" r:id="rId3"/>
    <sheet name="Futterwertabelle" sheetId="4" r:id="rId4"/>
    <sheet name="Druckversion" sheetId="5" r:id="rId5"/>
  </sheets>
  <definedNames>
    <definedName name="solver_adj" localSheetId="1" hidden="1">'Rationsberechnung'!$C$5:$C$22</definedName>
    <definedName name="solver_cvg" localSheetId="3" hidden="1">0.0001</definedName>
    <definedName name="solver_cvg" localSheetId="1" hidden="1">0.00000000001</definedName>
    <definedName name="solver_drv" localSheetId="3" hidden="1">1</definedName>
    <definedName name="solver_drv" localSheetId="1" hidden="1">2</definedName>
    <definedName name="solver_eng" localSheetId="1" hidden="1">1</definedName>
    <definedName name="solver_est" localSheetId="3" hidden="1">1</definedName>
    <definedName name="solver_est" localSheetId="1" hidden="1">1</definedName>
    <definedName name="solver_itr" localSheetId="3" hidden="1">100</definedName>
    <definedName name="solver_itr" localSheetId="1" hidden="1">10000</definedName>
    <definedName name="solver_lhs1" localSheetId="1" hidden="1">'Rationsberechnung'!$B$10</definedName>
    <definedName name="solver_lhs10" localSheetId="1" hidden="1">'Rationsberechnung'!$B$22</definedName>
    <definedName name="solver_lhs11" localSheetId="1" hidden="1">'Rationsberechnung'!$B$21</definedName>
    <definedName name="solver_lhs12" localSheetId="1" hidden="1">'Rationsberechnung'!$B$17</definedName>
    <definedName name="solver_lhs13" localSheetId="1" hidden="1">'Rationsberechnung'!$B$6</definedName>
    <definedName name="solver_lhs14" localSheetId="1" hidden="1">'Rationsberechnung'!$B$5</definedName>
    <definedName name="solver_lhs15" localSheetId="1" hidden="1">'Rationsberechnung'!$B$6</definedName>
    <definedName name="solver_lhs16" localSheetId="1" hidden="1">'Rationsberechnung'!$B$5</definedName>
    <definedName name="solver_lhs17" localSheetId="1" hidden="1">'Rationsberechnung'!$B$23</definedName>
    <definedName name="solver_lhs18" localSheetId="1" hidden="1">'Rationsberechnung'!$B$7</definedName>
    <definedName name="solver_lhs19" localSheetId="1" hidden="1">'Rationsberechnung'!$B$22</definedName>
    <definedName name="solver_lhs2" localSheetId="1" hidden="1">'Rationsberechnung'!$B$13</definedName>
    <definedName name="solver_lhs20" localSheetId="1" hidden="1">'Rationsberechnung'!$B$8</definedName>
    <definedName name="solver_lhs21" localSheetId="1" hidden="1">'Rationsberechnung'!$B$7</definedName>
    <definedName name="solver_lhs22" localSheetId="1" hidden="1">'Rationsberechnung'!$B$8</definedName>
    <definedName name="solver_lhs23" localSheetId="1" hidden="1">'Rationsberechnung'!$E$83</definedName>
    <definedName name="solver_lhs24" localSheetId="1" hidden="1">'Rationsberechnung'!$B$9</definedName>
    <definedName name="solver_lhs25" localSheetId="1" hidden="1">'Rationsberechnung'!$B$9</definedName>
    <definedName name="solver_lhs26" localSheetId="1" hidden="1">'Rationsberechnung'!$E$83</definedName>
    <definedName name="solver_lhs27" localSheetId="1" hidden="1">'Rationsberechnung'!$J$83</definedName>
    <definedName name="solver_lhs28" localSheetId="1" hidden="1">'Rationsberechnung'!$B$19</definedName>
    <definedName name="solver_lhs29" localSheetId="1" hidden="1">'Rationsberechnung'!$M$83</definedName>
    <definedName name="solver_lhs3" localSheetId="1" hidden="1">'Rationsberechnung'!$B$10</definedName>
    <definedName name="solver_lhs30" localSheetId="1" hidden="1">'Rationsberechnung'!$M$83</definedName>
    <definedName name="solver_lhs31" localSheetId="1" hidden="1">'Rationsberechnung'!$N$83</definedName>
    <definedName name="solver_lhs32" localSheetId="1" hidden="1">'Rationsberechnung'!$O$83</definedName>
    <definedName name="solver_lhs33" localSheetId="1" hidden="1">'Rationsberechnung'!$Q$83</definedName>
    <definedName name="solver_lhs34" localSheetId="1" hidden="1">'Rationsberechnung'!$R$83</definedName>
    <definedName name="solver_lhs35" localSheetId="1" hidden="1">'Rationsberechnung'!$R$83</definedName>
    <definedName name="solver_lhs36" localSheetId="1" hidden="1">'Rationsberechnung'!$S$83</definedName>
    <definedName name="solver_lhs37" localSheetId="1" hidden="1">'Rationsberechnung'!$Q$83</definedName>
    <definedName name="solver_lhs38" localSheetId="1" hidden="1">'Rationsberechnung'!$T$83</definedName>
    <definedName name="solver_lhs39" localSheetId="1" hidden="1">'Rationsberechnung'!$T$83</definedName>
    <definedName name="solver_lhs4" localSheetId="1" hidden="1">'Rationsberechnung'!$B$14</definedName>
    <definedName name="solver_lhs40" localSheetId="1" hidden="1">'Rationsberechnung'!$S$83</definedName>
    <definedName name="solver_lhs41" localSheetId="1" hidden="1">'Rationsberechnung'!$P$83</definedName>
    <definedName name="solver_lhs42" localSheetId="1" hidden="1">'Rationsberechnung'!$W$83</definedName>
    <definedName name="solver_lhs43" localSheetId="1" hidden="1">'Rationsberechnung'!$W$83</definedName>
    <definedName name="solver_lhs44" localSheetId="1" hidden="1">'Rationsberechnung'!$V$83</definedName>
    <definedName name="solver_lhs45" localSheetId="1" hidden="1">'Rationsberechnung'!$V$83</definedName>
    <definedName name="solver_lhs46" localSheetId="1" hidden="1">'Rationsberechnung'!$U$83</definedName>
    <definedName name="solver_lhs47" localSheetId="1" hidden="1">'Rationsberechnung'!$U$83</definedName>
    <definedName name="solver_lhs48" localSheetId="1" hidden="1">'Rationsberechnung'!$B$17</definedName>
    <definedName name="solver_lhs49" localSheetId="1" hidden="1">'Rationsberechnung'!$B$16</definedName>
    <definedName name="solver_lhs5" localSheetId="1" hidden="1">'Rationsberechnung'!$B$18</definedName>
    <definedName name="solver_lhs50" localSheetId="1" hidden="1">'Rationsberechnung'!$B$20</definedName>
    <definedName name="solver_lhs51" localSheetId="1" hidden="1">'Rationsberechnung'!$N$83</definedName>
    <definedName name="solver_lhs52" localSheetId="1" hidden="1">'Rationsberechnung'!$J$83</definedName>
    <definedName name="solver_lhs53" localSheetId="1" hidden="1">'Rationsberechnung'!$O$83</definedName>
    <definedName name="solver_lhs54" localSheetId="1" hidden="1">'Rationsberechnung'!$P$83</definedName>
    <definedName name="solver_lhs55" localSheetId="1" hidden="1">'Rationsberechnung'!$B$15</definedName>
    <definedName name="solver_lhs56" localSheetId="1" hidden="1">'Rationsberechnung'!$B$12</definedName>
    <definedName name="solver_lhs57" localSheetId="1" hidden="1">'Rationsberechnung'!$B$20</definedName>
    <definedName name="solver_lhs58" localSheetId="1" hidden="1">'Rationsberechnung'!$B$13</definedName>
    <definedName name="solver_lhs59" localSheetId="1" hidden="1">'Rationsberechnung'!$B$18</definedName>
    <definedName name="solver_lhs6" localSheetId="1" hidden="1">'Rationsberechnung'!$B$15</definedName>
    <definedName name="solver_lhs60" localSheetId="1" hidden="1">'Rationsberechnung'!$B$14</definedName>
    <definedName name="solver_lhs61" localSheetId="1" hidden="1">'Rationsberechnung'!$B$11</definedName>
    <definedName name="solver_lhs62" localSheetId="1" hidden="1">'Rationsberechnung'!$B$11</definedName>
    <definedName name="solver_lhs63" localSheetId="1" hidden="1">'Rationsberechnung'!$B$12</definedName>
    <definedName name="solver_lhs7" localSheetId="1" hidden="1">'Rationsberechnung'!$B$21</definedName>
    <definedName name="solver_lhs8" localSheetId="1" hidden="1">'Rationsberechnung'!$B$19</definedName>
    <definedName name="solver_lhs9" localSheetId="1" hidden="1">'Rationsberechnung'!$B$16</definedName>
    <definedName name="solver_lin" localSheetId="3" hidden="1">2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3" hidden="1">2</definedName>
    <definedName name="solver_neg" localSheetId="1" hidden="1">1</definedName>
    <definedName name="solver_nod" localSheetId="1" hidden="1">2147483647</definedName>
    <definedName name="solver_num" localSheetId="3" hidden="1">0</definedName>
    <definedName name="solver_num" localSheetId="1" hidden="1">63</definedName>
    <definedName name="solver_nwt" localSheetId="3" hidden="1">1</definedName>
    <definedName name="solver_nwt" localSheetId="1" hidden="1">1</definedName>
    <definedName name="solver_opt" localSheetId="3" hidden="1">'Futterwertabelle'!$S$8</definedName>
    <definedName name="solver_opt" localSheetId="1" hidden="1">'Rationsberechnung'!$M$22</definedName>
    <definedName name="solver_pre" localSheetId="3" hidden="1">0.000001</definedName>
    <definedName name="solver_pre" localSheetId="1" hidden="1">0.000000000001</definedName>
    <definedName name="solver_rbv" localSheetId="1" hidden="1">2</definedName>
    <definedName name="solver_rel1" localSheetId="1" hidden="1">1</definedName>
    <definedName name="solver_rel10" localSheetId="1" hidden="1">1</definedName>
    <definedName name="solver_rel11" localSheetId="1" hidden="1">3</definedName>
    <definedName name="solver_rel12" localSheetId="1" hidden="1">1</definedName>
    <definedName name="solver_rel13" localSheetId="1" hidden="1">3</definedName>
    <definedName name="solver_rel14" localSheetId="1" hidden="1">3</definedName>
    <definedName name="solver_rel15" localSheetId="1" hidden="1">1</definedName>
    <definedName name="solver_rel16" localSheetId="1" hidden="1">1</definedName>
    <definedName name="solver_rel17" localSheetId="1" hidden="1">2</definedName>
    <definedName name="solver_rel18" localSheetId="1" hidden="1">1</definedName>
    <definedName name="solver_rel19" localSheetId="1" hidden="1">3</definedName>
    <definedName name="solver_rel2" localSheetId="1" hidden="1">1</definedName>
    <definedName name="solver_rel20" localSheetId="1" hidden="1">1</definedName>
    <definedName name="solver_rel21" localSheetId="1" hidden="1">3</definedName>
    <definedName name="solver_rel22" localSheetId="1" hidden="1">3</definedName>
    <definedName name="solver_rel23" localSheetId="1" hidden="1">1</definedName>
    <definedName name="solver_rel24" localSheetId="1" hidden="1">3</definedName>
    <definedName name="solver_rel25" localSheetId="1" hidden="1">1</definedName>
    <definedName name="solver_rel26" localSheetId="1" hidden="1">3</definedName>
    <definedName name="solver_rel27" localSheetId="1" hidden="1">3</definedName>
    <definedName name="solver_rel28" localSheetId="1" hidden="1">1</definedName>
    <definedName name="solver_rel29" localSheetId="1" hidden="1">3</definedName>
    <definedName name="solver_rel3" localSheetId="1" hidden="1">3</definedName>
    <definedName name="solver_rel30" localSheetId="1" hidden="1">1</definedName>
    <definedName name="solver_rel31" localSheetId="1" hidden="1">3</definedName>
    <definedName name="solver_rel32" localSheetId="1" hidden="1">1</definedName>
    <definedName name="solver_rel33" localSheetId="1" hidden="1">3</definedName>
    <definedName name="solver_rel34" localSheetId="1" hidden="1">1</definedName>
    <definedName name="solver_rel35" localSheetId="1" hidden="1">3</definedName>
    <definedName name="solver_rel36" localSheetId="1" hidden="1">1</definedName>
    <definedName name="solver_rel37" localSheetId="1" hidden="1">1</definedName>
    <definedName name="solver_rel38" localSheetId="1" hidden="1">3</definedName>
    <definedName name="solver_rel39" localSheetId="1" hidden="1">1</definedName>
    <definedName name="solver_rel4" localSheetId="1" hidden="1">3</definedName>
    <definedName name="solver_rel40" localSheetId="1" hidden="1">3</definedName>
    <definedName name="solver_rel41" localSheetId="1" hidden="1">3</definedName>
    <definedName name="solver_rel42" localSheetId="1" hidden="1">3</definedName>
    <definedName name="solver_rel43" localSheetId="1" hidden="1">1</definedName>
    <definedName name="solver_rel44" localSheetId="1" hidden="1">3</definedName>
    <definedName name="solver_rel45" localSheetId="1" hidden="1">1</definedName>
    <definedName name="solver_rel46" localSheetId="1" hidden="1">3</definedName>
    <definedName name="solver_rel47" localSheetId="1" hidden="1">1</definedName>
    <definedName name="solver_rel48" localSheetId="1" hidden="1">3</definedName>
    <definedName name="solver_rel49" localSheetId="1" hidden="1">1</definedName>
    <definedName name="solver_rel5" localSheetId="1" hidden="1">3</definedName>
    <definedName name="solver_rel50" localSheetId="1" hidden="1">3</definedName>
    <definedName name="solver_rel51" localSheetId="1" hidden="1">1</definedName>
    <definedName name="solver_rel52" localSheetId="1" hidden="1">1</definedName>
    <definedName name="solver_rel53" localSheetId="1" hidden="1">3</definedName>
    <definedName name="solver_rel54" localSheetId="1" hidden="1">1</definedName>
    <definedName name="solver_rel55" localSheetId="1" hidden="1">3</definedName>
    <definedName name="solver_rel56" localSheetId="1" hidden="1">3</definedName>
    <definedName name="solver_rel57" localSheetId="1" hidden="1">1</definedName>
    <definedName name="solver_rel58" localSheetId="1" hidden="1">3</definedName>
    <definedName name="solver_rel59" localSheetId="1" hidden="1">1</definedName>
    <definedName name="solver_rel6" localSheetId="1" hidden="1">1</definedName>
    <definedName name="solver_rel60" localSheetId="1" hidden="1">1</definedName>
    <definedName name="solver_rel61" localSheetId="1" hidden="1">1</definedName>
    <definedName name="solver_rel62" localSheetId="1" hidden="1">3</definedName>
    <definedName name="solver_rel63" localSheetId="1" hidden="1">1</definedName>
    <definedName name="solver_rel7" localSheetId="1" hidden="1">1</definedName>
    <definedName name="solver_rel8" localSheetId="1" hidden="1">3</definedName>
    <definedName name="solver_rel9" localSheetId="1" hidden="1">3</definedName>
    <definedName name="solver_rhs1" localSheetId="1" hidden="1">'Rationsberechnung'!$E$10</definedName>
    <definedName name="solver_rhs10" localSheetId="1" hidden="1">'Rationsberechnung'!$E$22</definedName>
    <definedName name="solver_rhs11" localSheetId="1" hidden="1">'Rationsberechnung'!$D$21</definedName>
    <definedName name="solver_rhs12" localSheetId="1" hidden="1">'Rationsberechnung'!$E$17</definedName>
    <definedName name="solver_rhs13" localSheetId="1" hidden="1">'Rationsberechnung'!$D$6</definedName>
    <definedName name="solver_rhs14" localSheetId="1" hidden="1">'Rationsberechnung'!$D$5</definedName>
    <definedName name="solver_rhs15" localSheetId="1" hidden="1">'Rationsberechnung'!$E$6</definedName>
    <definedName name="solver_rhs16" localSheetId="1" hidden="1">'Rationsberechnung'!$E$5</definedName>
    <definedName name="solver_rhs17" localSheetId="1" hidden="1">100</definedName>
    <definedName name="solver_rhs18" localSheetId="1" hidden="1">'Rationsberechnung'!$E$7</definedName>
    <definedName name="solver_rhs19" localSheetId="1" hidden="1">'Rationsberechnung'!$D$22</definedName>
    <definedName name="solver_rhs2" localSheetId="1" hidden="1">'Rationsberechnung'!$E$13</definedName>
    <definedName name="solver_rhs20" localSheetId="1" hidden="1">'Rationsberechnung'!$E$8</definedName>
    <definedName name="solver_rhs21" localSheetId="1" hidden="1">'Rationsberechnung'!$D$7</definedName>
    <definedName name="solver_rhs22" localSheetId="1" hidden="1">'Rationsberechnung'!$D$8</definedName>
    <definedName name="solver_rhs23" localSheetId="1" hidden="1">'Rationsberechnung'!$E$85</definedName>
    <definedName name="solver_rhs24" localSheetId="1" hidden="1">'Rationsberechnung'!$D$9</definedName>
    <definedName name="solver_rhs25" localSheetId="1" hidden="1">'Rationsberechnung'!$E$9</definedName>
    <definedName name="solver_rhs26" localSheetId="1" hidden="1">'Rationsberechnung'!$E$84</definedName>
    <definedName name="solver_rhs27" localSheetId="1" hidden="1">'Rationsberechnung'!$J$84</definedName>
    <definedName name="solver_rhs28" localSheetId="1" hidden="1">'Rationsberechnung'!$D$19</definedName>
    <definedName name="solver_rhs29" localSheetId="1" hidden="1">'Rationsberechnung'!$M$84</definedName>
    <definedName name="solver_rhs3" localSheetId="1" hidden="1">'Rationsberechnung'!$D$10</definedName>
    <definedName name="solver_rhs30" localSheetId="1" hidden="1">'Rationsberechnung'!$M$85</definedName>
    <definedName name="solver_rhs31" localSheetId="1" hidden="1">'Rationsberechnung'!$N$84</definedName>
    <definedName name="solver_rhs32" localSheetId="1" hidden="1">'Rationsberechnung'!$O$85</definedName>
    <definedName name="solver_rhs33" localSheetId="1" hidden="1">'Rationsberechnung'!$Q$84</definedName>
    <definedName name="solver_rhs34" localSheetId="1" hidden="1">'Rationsberechnung'!$R$85</definedName>
    <definedName name="solver_rhs35" localSheetId="1" hidden="1">'Rationsberechnung'!$R$84</definedName>
    <definedName name="solver_rhs36" localSheetId="1" hidden="1">'Rationsberechnung'!$S$85</definedName>
    <definedName name="solver_rhs37" localSheetId="1" hidden="1">'Rationsberechnung'!$Q$85</definedName>
    <definedName name="solver_rhs38" localSheetId="1" hidden="1">'Rationsberechnung'!$T$84</definedName>
    <definedName name="solver_rhs39" localSheetId="1" hidden="1">'Rationsberechnung'!$T$85</definedName>
    <definedName name="solver_rhs4" localSheetId="1" hidden="1">'Rationsberechnung'!$D$14</definedName>
    <definedName name="solver_rhs40" localSheetId="1" hidden="1">'Rationsberechnung'!$S$84</definedName>
    <definedName name="solver_rhs41" localSheetId="1" hidden="1">'Rationsberechnung'!$P$84</definedName>
    <definedName name="solver_rhs42" localSheetId="1" hidden="1">'Rationsberechnung'!$W$84</definedName>
    <definedName name="solver_rhs43" localSheetId="1" hidden="1">'Rationsberechnung'!$W$85</definedName>
    <definedName name="solver_rhs44" localSheetId="1" hidden="1">'Rationsberechnung'!$V$84</definedName>
    <definedName name="solver_rhs45" localSheetId="1" hidden="1">'Rationsberechnung'!$V$85</definedName>
    <definedName name="solver_rhs46" localSheetId="1" hidden="1">'Rationsberechnung'!$U$84</definedName>
    <definedName name="solver_rhs47" localSheetId="1" hidden="1">'Rationsberechnung'!$U$85</definedName>
    <definedName name="solver_rhs48" localSheetId="1" hidden="1">'Rationsberechnung'!$D$17</definedName>
    <definedName name="solver_rhs49" localSheetId="1" hidden="1">'Rationsberechnung'!$E$16</definedName>
    <definedName name="solver_rhs5" localSheetId="1" hidden="1">'Rationsberechnung'!$D$18</definedName>
    <definedName name="solver_rhs50" localSheetId="1" hidden="1">'Rationsberechnung'!$D$20</definedName>
    <definedName name="solver_rhs51" localSheetId="1" hidden="1">'Rationsberechnung'!$N$85</definedName>
    <definedName name="solver_rhs52" localSheetId="1" hidden="1">'Rationsberechnung'!$J$85</definedName>
    <definedName name="solver_rhs53" localSheetId="1" hidden="1">'Rationsberechnung'!$O$84</definedName>
    <definedName name="solver_rhs54" localSheetId="1" hidden="1">'Rationsberechnung'!$P$85</definedName>
    <definedName name="solver_rhs55" localSheetId="1" hidden="1">'Rationsberechnung'!$D$15</definedName>
    <definedName name="solver_rhs56" localSheetId="1" hidden="1">'Rationsberechnung'!$D$12</definedName>
    <definedName name="solver_rhs57" localSheetId="1" hidden="1">'Rationsberechnung'!$E$20</definedName>
    <definedName name="solver_rhs58" localSheetId="1" hidden="1">'Rationsberechnung'!$D$13</definedName>
    <definedName name="solver_rhs59" localSheetId="1" hidden="1">'Rationsberechnung'!$E$18</definedName>
    <definedName name="solver_rhs6" localSheetId="1" hidden="1">'Rationsberechnung'!$E$15</definedName>
    <definedName name="solver_rhs60" localSheetId="1" hidden="1">'Rationsberechnung'!$E$14</definedName>
    <definedName name="solver_rhs61" localSheetId="1" hidden="1">'Rationsberechnung'!$E$11</definedName>
    <definedName name="solver_rhs62" localSheetId="1" hidden="1">'Rationsberechnung'!$D$11</definedName>
    <definedName name="solver_rhs63" localSheetId="1" hidden="1">'Rationsberechnung'!$E$12</definedName>
    <definedName name="solver_rhs7" localSheetId="1" hidden="1">'Rationsberechnung'!$E$21</definedName>
    <definedName name="solver_rhs8" localSheetId="1" hidden="1">'Rationsberechnung'!$D$19</definedName>
    <definedName name="solver_rhs9" localSheetId="1" hidden="1">'Rationsberechnung'!$D$16</definedName>
    <definedName name="solver_rlx" localSheetId="1" hidden="1">2</definedName>
    <definedName name="solver_rsd" localSheetId="1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1" hidden="1">100</definedName>
    <definedName name="solver_tim" localSheetId="3" hidden="1">100</definedName>
    <definedName name="solver_tim" localSheetId="1" hidden="1">100</definedName>
    <definedName name="solver_tol" localSheetId="3" hidden="1">0.05</definedName>
    <definedName name="solver_tol" localSheetId="1" hidden="1">0</definedName>
    <definedName name="solver_typ" localSheetId="3" hidden="1">1</definedName>
    <definedName name="solver_typ" localSheetId="1" hidden="1">2</definedName>
    <definedName name="solver_val" localSheetId="3" hidden="1">0</definedName>
    <definedName name="solver_val" localSheetId="1" hidden="1">100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<sst xmlns="http://schemas.openxmlformats.org/spreadsheetml/2006/main" count="395" uniqueCount="269">
  <si>
    <t>Rohasche</t>
  </si>
  <si>
    <t>Rohfett</t>
  </si>
  <si>
    <t>Rohprotein</t>
  </si>
  <si>
    <t>Rohfaser</t>
  </si>
  <si>
    <t>Lysin</t>
  </si>
  <si>
    <t>Energie MJ ME je kg</t>
  </si>
  <si>
    <t xml:space="preserve">Ackerbohne               </t>
  </si>
  <si>
    <t xml:space="preserve">Backabfälle (Keks)       </t>
  </si>
  <si>
    <t xml:space="preserve">Blutmehl                 </t>
  </si>
  <si>
    <t xml:space="preserve">Brotabfälle              </t>
  </si>
  <si>
    <t xml:space="preserve">Citronensäure            </t>
  </si>
  <si>
    <t xml:space="preserve">Erbse                    </t>
  </si>
  <si>
    <t xml:space="preserve">Gehaltsrüben             </t>
  </si>
  <si>
    <t xml:space="preserve">Grünfutter 20%Rfa        </t>
  </si>
  <si>
    <t xml:space="preserve">Hafer                    </t>
  </si>
  <si>
    <t xml:space="preserve">Haferfuttermehl          </t>
  </si>
  <si>
    <t xml:space="preserve">Haferschälkleie          </t>
  </si>
  <si>
    <t xml:space="preserve">Heu                      </t>
  </si>
  <si>
    <t xml:space="preserve">Kartoffelabfälle(Pommes) </t>
  </si>
  <si>
    <t xml:space="preserve">Kartoffeleiweiß          </t>
  </si>
  <si>
    <t xml:space="preserve">Kartoffelmus             </t>
  </si>
  <si>
    <t xml:space="preserve">Kartoffeln gedämpft      </t>
  </si>
  <si>
    <t xml:space="preserve">Kartoffelpülpe           </t>
  </si>
  <si>
    <t xml:space="preserve">Kartoffelschalen         </t>
  </si>
  <si>
    <t xml:space="preserve">Kartoffelschnitzel       </t>
  </si>
  <si>
    <t xml:space="preserve">Kartoffelstärke          </t>
  </si>
  <si>
    <t xml:space="preserve">kohlens.Futterkalk       </t>
  </si>
  <si>
    <t xml:space="preserve">Kürbiskernkuchen         </t>
  </si>
  <si>
    <t xml:space="preserve">Luzernegrünmehl          </t>
  </si>
  <si>
    <t xml:space="preserve">Lysin HCL EURO 80%ig     </t>
  </si>
  <si>
    <t xml:space="preserve">Magermilch (8,6%TS)      </t>
  </si>
  <si>
    <t xml:space="preserve">Magermilchpulver         </t>
  </si>
  <si>
    <t xml:space="preserve">Mais                     </t>
  </si>
  <si>
    <t xml:space="preserve">Maisfuttermehl           </t>
  </si>
  <si>
    <t xml:space="preserve">Maiskeimex. (Stärkeind.) </t>
  </si>
  <si>
    <t xml:space="preserve">Maiskeimkuchen (Mühle)   </t>
  </si>
  <si>
    <t xml:space="preserve">Maiskeimkuchen (Stärke)  </t>
  </si>
  <si>
    <t xml:space="preserve">Maiskleber               </t>
  </si>
  <si>
    <t xml:space="preserve">Maiskleberfutter 23% Rp  </t>
  </si>
  <si>
    <t xml:space="preserve">Maniokmehl/-schn. Typ 55 </t>
  </si>
  <si>
    <t xml:space="preserve">Maniokmehl/-schnitzel    </t>
  </si>
  <si>
    <t xml:space="preserve">Massenrüben              </t>
  </si>
  <si>
    <t xml:space="preserve">Melasse                  </t>
  </si>
  <si>
    <t xml:space="preserve">Methionin DL             </t>
  </si>
  <si>
    <t xml:space="preserve">Molkepulver              </t>
  </si>
  <si>
    <t xml:space="preserve">Molkesüßpulver           </t>
  </si>
  <si>
    <t xml:space="preserve">Monocalciumphosphat      </t>
  </si>
  <si>
    <t xml:space="preserve">Raps-Extr.-Schrot (00)   </t>
  </si>
  <si>
    <t xml:space="preserve">Rapsöl                   </t>
  </si>
  <si>
    <t xml:space="preserve">Reis ungeschält          </t>
  </si>
  <si>
    <t xml:space="preserve">Reiskleie-Ricebran       </t>
  </si>
  <si>
    <t xml:space="preserve">Roggen                   </t>
  </si>
  <si>
    <t xml:space="preserve">Roggenfuttermehl         </t>
  </si>
  <si>
    <t xml:space="preserve">Roggengrießkleie         </t>
  </si>
  <si>
    <t xml:space="preserve">Roggenkleie              </t>
  </si>
  <si>
    <t xml:space="preserve">Süßlupinen               </t>
  </si>
  <si>
    <t>Threonin</t>
  </si>
  <si>
    <t xml:space="preserve">Triticale                </t>
  </si>
  <si>
    <t>Tryptophan</t>
  </si>
  <si>
    <t>Viehsalz</t>
  </si>
  <si>
    <t xml:space="preserve">Vollmilch                </t>
  </si>
  <si>
    <t xml:space="preserve">Vollmilch trocken        </t>
  </si>
  <si>
    <t xml:space="preserve">Weizen                   </t>
  </si>
  <si>
    <t xml:space="preserve">Weizenflocken            </t>
  </si>
  <si>
    <t xml:space="preserve">Weizenfuttermehl         </t>
  </si>
  <si>
    <t xml:space="preserve">Weizengrießkleie         </t>
  </si>
  <si>
    <t xml:space="preserve">Weizenkleie              </t>
  </si>
  <si>
    <t xml:space="preserve">Weizennachmehl           </t>
  </si>
  <si>
    <t xml:space="preserve">Weizenschlempe           </t>
  </si>
  <si>
    <t>Futtermittel</t>
  </si>
  <si>
    <t xml:space="preserve">Rohasche </t>
  </si>
  <si>
    <t>Trockensubstanz</t>
  </si>
  <si>
    <t>Methionin</t>
  </si>
  <si>
    <t>M+C</t>
  </si>
  <si>
    <t>Thr</t>
  </si>
  <si>
    <t>Try</t>
  </si>
  <si>
    <t>Ca</t>
  </si>
  <si>
    <t>P</t>
  </si>
  <si>
    <t>Na</t>
  </si>
  <si>
    <t>Legehennen</t>
  </si>
  <si>
    <t>XP</t>
  </si>
  <si>
    <t>Met</t>
  </si>
  <si>
    <t>Met+Cys</t>
  </si>
  <si>
    <t>Rationsberechnung</t>
  </si>
  <si>
    <t>Trocken-substanz</t>
  </si>
  <si>
    <t>XA</t>
  </si>
  <si>
    <t>XL</t>
  </si>
  <si>
    <t>XF</t>
  </si>
  <si>
    <t>Lys</t>
  </si>
  <si>
    <t>Summe:</t>
  </si>
  <si>
    <t xml:space="preserve">Energie ME </t>
  </si>
  <si>
    <t>Weizenkleberfutter</t>
  </si>
  <si>
    <t>Legehennen I</t>
  </si>
  <si>
    <t>Legehennen II</t>
  </si>
  <si>
    <t xml:space="preserve">Hühnerküken  </t>
  </si>
  <si>
    <t>Junghennen</t>
  </si>
  <si>
    <t>Zuchthennen</t>
  </si>
  <si>
    <t>Masthühnerküken I</t>
  </si>
  <si>
    <t>Masthühnerküken II</t>
  </si>
  <si>
    <t>Putenküken (1.-8.Woche)</t>
  </si>
  <si>
    <t>Futtermittelrechner für Geflügel</t>
  </si>
  <si>
    <r>
      <rPr>
        <sz val="12"/>
        <rFont val="Calibri"/>
        <family val="2"/>
      </rPr>
      <t>©</t>
    </r>
    <r>
      <rPr>
        <sz val="12"/>
        <rFont val="Arial"/>
        <family val="2"/>
      </rPr>
      <t>Sebastian Hilbert</t>
    </r>
  </si>
  <si>
    <t>Anleitung</t>
  </si>
  <si>
    <t>Vit. A</t>
  </si>
  <si>
    <t>Vit. D3</t>
  </si>
  <si>
    <t>Vit. E</t>
  </si>
  <si>
    <t xml:space="preserve">info@fluegelvieh.de </t>
  </si>
  <si>
    <t>Wichtig:</t>
  </si>
  <si>
    <t>Ich übernehme keine Haftung für die Richtigkeit der Daten in dieser Datei.</t>
  </si>
  <si>
    <t>Inhaltsstoffe von Futtermitteln können je nach Jahr und Ort verschieden sein.</t>
  </si>
  <si>
    <t>&lt; bitte wählen &gt;</t>
  </si>
  <si>
    <t>Vit A</t>
  </si>
  <si>
    <t>Vit D3</t>
  </si>
  <si>
    <t>Vit E</t>
  </si>
  <si>
    <t>Preis €/kg</t>
  </si>
  <si>
    <t>Energie:</t>
  </si>
  <si>
    <t>Rohprotein:</t>
  </si>
  <si>
    <t>Rohfaser:</t>
  </si>
  <si>
    <t>Calcium:</t>
  </si>
  <si>
    <t>Methionin:</t>
  </si>
  <si>
    <t>Phosphor:</t>
  </si>
  <si>
    <t>Natrium:</t>
  </si>
  <si>
    <t>Vitamin A:</t>
  </si>
  <si>
    <t>Vitamin D3:</t>
  </si>
  <si>
    <t>Vitamin E:</t>
  </si>
  <si>
    <t>Rohfett:</t>
  </si>
  <si>
    <t>Krausland Bierhefe</t>
  </si>
  <si>
    <t>Krausland Geflügelmineral</t>
  </si>
  <si>
    <t>Krausland Kartoffeleiweiß</t>
  </si>
  <si>
    <t>Krausland AFA+</t>
  </si>
  <si>
    <t>Krausland kohles. Kalk</t>
  </si>
  <si>
    <t>Krausland Muschelschrot</t>
  </si>
  <si>
    <t>Krausland Austernschalen</t>
  </si>
  <si>
    <t>Krausland Vitamine</t>
  </si>
  <si>
    <t>Menge</t>
  </si>
  <si>
    <t>Zielmenge</t>
  </si>
  <si>
    <t>Kosten je 50 kg</t>
  </si>
  <si>
    <t>bis</t>
  </si>
  <si>
    <t>von</t>
  </si>
  <si>
    <t>Blattin Mineralfutter</t>
  </si>
  <si>
    <t>Höchstanteil [%]</t>
  </si>
  <si>
    <t>Mindestanteil [%]</t>
  </si>
  <si>
    <t>Inhaltsstoffe bei 88% TS</t>
  </si>
  <si>
    <t>Calcium</t>
  </si>
  <si>
    <t>Phosphor</t>
  </si>
  <si>
    <t>Natrium</t>
  </si>
  <si>
    <t>Vitamin A</t>
  </si>
  <si>
    <t>Vitamin D3</t>
  </si>
  <si>
    <t>Vitamin E</t>
  </si>
  <si>
    <t>Rohnährstoffe</t>
  </si>
  <si>
    <t>Mineralstoffe</t>
  </si>
  <si>
    <t>Aminosäuren</t>
  </si>
  <si>
    <t>Vitamine</t>
  </si>
  <si>
    <t>Energie ME</t>
  </si>
  <si>
    <t>Orientierungs- werte</t>
  </si>
  <si>
    <t>&lt; bitte eingeben &gt;</t>
  </si>
  <si>
    <t>Kosten je 50 kg:</t>
  </si>
  <si>
    <t>Leinextraktionsschrot</t>
  </si>
  <si>
    <t>Maximalgehalt</t>
  </si>
  <si>
    <t>)* 5% Küken</t>
  </si>
  <si>
    <t>)* 0% Küken</t>
  </si>
  <si>
    <t>Baumwollextraktionsschrot</t>
  </si>
  <si>
    <t>Bierhefe (getrocknet)</t>
  </si>
  <si>
    <t>Bruchreis (Reis)</t>
  </si>
  <si>
    <t>Dicalciumphosphat</t>
  </si>
  <si>
    <t>*</t>
  </si>
  <si>
    <t>Dinkel (Korn)</t>
  </si>
  <si>
    <t>)* 5-10% Küken</t>
  </si>
  <si>
    <t>Dinkelspelzen</t>
  </si>
  <si>
    <t>)* 10% Küken</t>
  </si>
  <si>
    <t>Erdnussextraktionsschrot</t>
  </si>
  <si>
    <t>Erdnusskuchen</t>
  </si>
  <si>
    <t>Federmehl (hydrolysiert)</t>
  </si>
  <si>
    <t xml:space="preserve">Fischmehl 64%Rp          </t>
  </si>
  <si>
    <t xml:space="preserve">Fischmehl 70%RP          </t>
  </si>
  <si>
    <t>Fleischknochenmehl</t>
  </si>
  <si>
    <t>Fleischmehl</t>
  </si>
  <si>
    <t xml:space="preserve">Gerste            </t>
  </si>
  <si>
    <t>Getreideschlempe</t>
  </si>
  <si>
    <t>Grasmehl</t>
  </si>
  <si>
    <t>)* 10% Junghennen</t>
  </si>
  <si>
    <t>Haferflocken</t>
  </si>
  <si>
    <t>)* Energie</t>
  </si>
  <si>
    <t>Kalkgrit (Perlkalk)</t>
  </si>
  <si>
    <t>Karotten</t>
  </si>
  <si>
    <t>Karottenmehl (trocken)</t>
  </si>
  <si>
    <t>Lebertran</t>
  </si>
  <si>
    <t>Leinkuchen</t>
  </si>
  <si>
    <t>Leinsamen</t>
  </si>
  <si>
    <t>Leinöl</t>
  </si>
  <si>
    <t>)* 2% Küken</t>
  </si>
  <si>
    <t>)* 40% Küken</t>
  </si>
  <si>
    <t>)* 3% Küken</t>
  </si>
  <si>
    <t>Maiskolbensilage o. Lieschbl.</t>
  </si>
  <si>
    <t>Milocorn (Sorghumhirse)</t>
  </si>
  <si>
    <t>Muschelschalen (Austernsch.)</t>
  </si>
  <si>
    <t>Natriumbicarbonat</t>
  </si>
  <si>
    <t>Natriumchlorid (Viehsalz)</t>
  </si>
  <si>
    <t>Palmöl</t>
  </si>
  <si>
    <t>Quarzgrit</t>
  </si>
  <si>
    <t xml:space="preserve">Rapskuchen   </t>
  </si>
  <si>
    <t>Rapssamen</t>
  </si>
  <si>
    <t>Rispenhirse</t>
  </si>
  <si>
    <t>Sojabohnen (extrudiert)</t>
  </si>
  <si>
    <t xml:space="preserve">Sojaextraktionsschrot 48 HP             </t>
  </si>
  <si>
    <t>Sonnenblumenex. (entschält)</t>
  </si>
  <si>
    <t>Sonnenblumenextraktionssch.</t>
  </si>
  <si>
    <t xml:space="preserve">Sonnenblumensamen       </t>
  </si>
  <si>
    <t xml:space="preserve">Stoppelrüben       </t>
  </si>
  <si>
    <t xml:space="preserve">Strohmehl (aufgeschlossen)                    </t>
  </si>
  <si>
    <t>)* 30% Küken</t>
  </si>
  <si>
    <t>Weizenkeimkuchen</t>
  </si>
  <si>
    <t xml:space="preserve">Weizenkleber </t>
  </si>
  <si>
    <t>Zitrustrester (getrocknet)</t>
  </si>
  <si>
    <t>Empfohlener 
Höchstanteil</t>
  </si>
  <si>
    <t>Kosten je kg</t>
  </si>
  <si>
    <t>Küken</t>
  </si>
  <si>
    <t>(Orientierungswerte)</t>
  </si>
  <si>
    <t>Bedarfswerte für:</t>
  </si>
  <si>
    <t>Version 3.0</t>
  </si>
  <si>
    <t xml:space="preserve">von </t>
  </si>
  <si>
    <t>Hühnerküken (1.+2.Woche)</t>
  </si>
  <si>
    <t>Küken 1-6 Wk</t>
  </si>
  <si>
    <t>Küken 7-12 Wk</t>
  </si>
  <si>
    <t>Junghennen 13-18 Wk</t>
  </si>
  <si>
    <t>Futterhefe</t>
  </si>
  <si>
    <t>Blattipollo MC Gelb</t>
  </si>
  <si>
    <t>E-Max</t>
  </si>
  <si>
    <t>EquiOne Schwarzkümmelpellets</t>
  </si>
  <si>
    <t>Lege- und Zuchthühner</t>
  </si>
  <si>
    <t xml:space="preserve">Sonnenblumenöl                   </t>
  </si>
  <si>
    <t xml:space="preserve">Sojaextraktionsschrot 43         </t>
  </si>
  <si>
    <t>Zuchthennenfutter</t>
  </si>
  <si>
    <t>)* 10% Küken 20% Junghennen</t>
  </si>
  <si>
    <t>o.B.</t>
  </si>
  <si>
    <t>)* 15% Küken</t>
  </si>
  <si>
    <t>)* 30% Weißblühende Sorten</t>
  </si>
  <si>
    <t>10% (0% Braunleger)</t>
  </si>
  <si>
    <t>Registerkarte "Bedarf"</t>
  </si>
  <si>
    <t xml:space="preserve">In dieser Registerkarte stehen die Bedarfswerte für verschiedenes Geflügel. Da nicht alle Werte vollständig sind, </t>
  </si>
  <si>
    <t>sollten Sie als erstes die Badarfswerte für Ihr Futter in die eigefärbten Zellen eingeben. Wichtig ist dabei, dass Sie</t>
  </si>
  <si>
    <t>MJ ME (Gefl.)</t>
  </si>
  <si>
    <t>Rohprotein (XP)</t>
  </si>
  <si>
    <t>Met.+Cystein</t>
  </si>
  <si>
    <t>Vitamin A IE/kg</t>
  </si>
  <si>
    <t xml:space="preserve">Vitamin D3 IE/kg </t>
  </si>
  <si>
    <t>Vitamin E mg/kg</t>
  </si>
  <si>
    <t>Bezeichnung</t>
  </si>
  <si>
    <t>Legehennenfutter</t>
  </si>
  <si>
    <t xml:space="preserve">für alle Inhaltsstoffe, v. a. für die Aminosäuren Threonin und Tryptophan, eine Spanne einkalkulieren, damit der </t>
  </si>
  <si>
    <t>Solver auch eine Lösung finden kann.</t>
  </si>
  <si>
    <t>Registerkarte "Futterwerttabelle"</t>
  </si>
  <si>
    <t>MJ ME</t>
  </si>
  <si>
    <t>Trp</t>
  </si>
  <si>
    <t>Vit A IE/kg</t>
  </si>
  <si>
    <t xml:space="preserve">Vit D3 IE/kg </t>
  </si>
  <si>
    <t>Vit E mg/kg</t>
  </si>
  <si>
    <t>Hier kann der Preis für jedes Futtermittel, sowie drei weitere Futtermittel eingegeben werden.</t>
  </si>
  <si>
    <t>Wenn Ihnen die Inhaltsstoffe für Ihr vorligendes Futtermittel bekannt ist, sollten Sie die Werte in der Tabelle ändern,</t>
  </si>
  <si>
    <t>denn die Angaben sind lediglich Durschnittswerte. Die Inhaltsstoffe sind in der Regel bei jeder Bezugspartie anders.</t>
  </si>
  <si>
    <t>Registerkarte "Rationsberechnung"</t>
  </si>
  <si>
    <t xml:space="preserve">Alle nötigen Angaben können der farbigen Tabelle entnommen werden. Wenn Sie eine manuelle Eingabe des Prozentsatzes </t>
  </si>
  <si>
    <t xml:space="preserve">des jeweiligen Futtermittels wünschen, empfehle ich Ihnen die Eintragung in der Spalte C vorzunehmen, damit die Pfeile </t>
  </si>
  <si>
    <t>für die Änderung weiterhin funktionieren.</t>
  </si>
  <si>
    <t>Damit der Butten "Kosten optimieren" funktioniert, müssen Makros aktiviert sein. Sollte der Butten seine Funktion verweigern</t>
  </si>
  <si>
    <t>können Sie manuell auf den vorprogrammierten "Solver" zugreifen. Wie das funktioniert entnehmen Sie bitte der Excel-Hilfe.</t>
  </si>
  <si>
    <t>Bei Fragen oder Problemen bitte unter</t>
  </si>
  <si>
    <t>melden.</t>
  </si>
  <si>
    <t>Über Verbesserungsvorschläge wäre ich ebenfalls sehr erfreut.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</si>
</sst>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%&quot;"/>
    <numFmt numFmtId="165" formatCode="##.0&quot;kg&quot;"/>
    <numFmt numFmtId="166" formatCode="0.0"/>
    <numFmt numFmtId="167" formatCode="#,##0.00\ [$€-407];[Red]\-#,##0.00\ [$€-407]"/>
    <numFmt numFmtId="168" formatCode="0.0\ &quot;g&quot;"/>
    <numFmt numFmtId="169" formatCode="0.0\ &quot;kg&quot;"/>
    <numFmt numFmtId="170" formatCode="0.0\ "/>
    <numFmt numFmtId="171" formatCode="0.0\ &quot;MJ&quot;"/>
    <numFmt numFmtId="172" formatCode="0.0%"/>
    <numFmt numFmtId="173" formatCode="0.00\ %"/>
    <numFmt numFmtId="174" formatCode="0.0\ &quot;IE&quot;"/>
    <numFmt numFmtId="175" formatCode="0.0\ &quot;mg&quot;"/>
    <numFmt numFmtId="176" formatCode="0.00\ &quot;EURO&quot;"/>
    <numFmt numFmtId="177" formatCode="0.00\ &quot;kg&quot;"/>
    <numFmt numFmtId="178" formatCode="0.0\ &quot;%&quot;"/>
    <numFmt numFmtId="179" formatCode="0\ &quot;I.E.&quot;"/>
    <numFmt numFmtId="180" formatCode="0\ &quot;mg&quot;"/>
    <numFmt numFmtId="181" formatCode="0.000\ &quot;kg&quot;"/>
    <numFmt numFmtId="182" formatCode="0.00\ &quot;%&quot;"/>
  </numFmts>
  <fonts count="73">
    <font>
      <sz val="12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i/>
      <u val="single"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u val="double"/>
      <sz val="16"/>
      <name val="Arial"/>
      <family val="2"/>
    </font>
    <font>
      <i/>
      <u val="single"/>
      <sz val="12"/>
      <name val="Arial"/>
      <family val="2"/>
    </font>
    <font>
      <sz val="12"/>
      <name val="Calibri"/>
      <family val="2"/>
    </font>
    <font>
      <b/>
      <u val="single"/>
      <sz val="14"/>
      <name val="Arial"/>
      <family val="2"/>
    </font>
    <font>
      <b/>
      <u val="double"/>
      <sz val="2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b/>
      <sz val="12"/>
      <name val="Courier"/>
      <family val="3"/>
    </font>
    <font>
      <b/>
      <sz val="16"/>
      <name val="Arial Black"/>
      <family val="2"/>
    </font>
    <font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u val="single"/>
      <sz val="12"/>
      <color indexed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u val="doubleAccounting"/>
      <sz val="20"/>
      <name val="Arial"/>
      <family val="2"/>
    </font>
    <font>
      <b/>
      <u val="single"/>
      <sz val="12"/>
      <name val="Arial"/>
      <family val="2"/>
    </font>
    <font>
      <b/>
      <sz val="16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 tint="0.49998000264167786"/>
      <name val="Arial"/>
      <family val="2"/>
    </font>
    <font>
      <b/>
      <sz val="12"/>
      <color theme="9" tint="-0.24997000396251678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/>
      <bottom style="dotted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dotted"/>
      <right style="medium"/>
      <top style="dotted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167" fontId="10" fillId="0" borderId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0" fillId="0" borderId="0" applyFill="0" applyBorder="0" applyAlignment="0" applyProtection="0"/>
    <xf numFmtId="4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2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6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166" fontId="0" fillId="0" borderId="0" xfId="0" applyNumberFormat="1" applyFont="1" applyFill="1" applyBorder="1" applyAlignment="1">
      <alignment horizontal="center"/>
    </xf>
    <xf numFmtId="10" fontId="0" fillId="0" borderId="0" xfId="51" applyNumberFormat="1" applyFont="1" applyAlignment="1">
      <alignment/>
    </xf>
    <xf numFmtId="169" fontId="68" fillId="0" borderId="0" xfId="0" applyNumberFormat="1" applyFont="1" applyAlignment="1">
      <alignment/>
    </xf>
    <xf numFmtId="170" fontId="68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2" fontId="0" fillId="0" borderId="0" xfId="51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horizontal="center" vertical="center" textRotation="90"/>
    </xf>
    <xf numFmtId="0" fontId="5" fillId="34" borderId="0" xfId="0" applyFont="1" applyFill="1" applyBorder="1" applyAlignment="1">
      <alignment horizontal="center" vertical="center" textRotation="90" wrapText="1"/>
    </xf>
    <xf numFmtId="0" fontId="0" fillId="34" borderId="0" xfId="0" applyFont="1" applyFill="1" applyBorder="1" applyAlignment="1">
      <alignment/>
    </xf>
    <xf numFmtId="166" fontId="0" fillId="34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center" vertical="center" textRotation="90"/>
    </xf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5" fontId="5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58" fillId="34" borderId="0" xfId="47" applyFill="1" applyBorder="1" applyAlignment="1" applyProtection="1">
      <alignment/>
      <protection/>
    </xf>
    <xf numFmtId="0" fontId="16" fillId="34" borderId="0" xfId="0" applyFont="1" applyFill="1" applyBorder="1" applyAlignment="1">
      <alignment/>
    </xf>
    <xf numFmtId="10" fontId="3" fillId="0" borderId="0" xfId="51" applyNumberFormat="1" applyFont="1" applyAlignment="1">
      <alignment/>
    </xf>
    <xf numFmtId="44" fontId="0" fillId="0" borderId="0" xfId="63" applyFont="1" applyAlignment="1">
      <alignment/>
    </xf>
    <xf numFmtId="44" fontId="3" fillId="0" borderId="0" xfId="63" applyFont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166" fontId="2" fillId="0" borderId="13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171" fontId="18" fillId="0" borderId="15" xfId="0" applyNumberFormat="1" applyFont="1" applyBorder="1" applyAlignment="1">
      <alignment/>
    </xf>
    <xf numFmtId="10" fontId="18" fillId="0" borderId="16" xfId="0" applyNumberFormat="1" applyFont="1" applyBorder="1" applyAlignment="1">
      <alignment/>
    </xf>
    <xf numFmtId="174" fontId="18" fillId="0" borderId="16" xfId="0" applyNumberFormat="1" applyFont="1" applyBorder="1" applyAlignment="1">
      <alignment/>
    </xf>
    <xf numFmtId="177" fontId="21" fillId="35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10" fontId="3" fillId="0" borderId="20" xfId="51" applyNumberFormat="1" applyFont="1" applyBorder="1" applyAlignment="1">
      <alignment horizontal="right"/>
    </xf>
    <xf numFmtId="10" fontId="3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1" fillId="0" borderId="0" xfId="0" applyFont="1" applyAlignment="1">
      <alignment horizontal="center"/>
    </xf>
    <xf numFmtId="44" fontId="21" fillId="0" borderId="0" xfId="63" applyFont="1" applyAlignment="1">
      <alignment horizontal="center"/>
    </xf>
    <xf numFmtId="44" fontId="0" fillId="0" borderId="0" xfId="0" applyNumberFormat="1" applyAlignment="1">
      <alignment/>
    </xf>
    <xf numFmtId="44" fontId="0" fillId="0" borderId="0" xfId="63" applyFont="1" applyFill="1" applyBorder="1" applyAlignment="1">
      <alignment horizontal="center"/>
    </xf>
    <xf numFmtId="172" fontId="0" fillId="0" borderId="10" xfId="51" applyNumberFormat="1" applyFont="1" applyBorder="1" applyAlignment="1">
      <alignment/>
    </xf>
    <xf numFmtId="171" fontId="8" fillId="0" borderId="0" xfId="0" applyNumberFormat="1" applyFont="1" applyAlignment="1">
      <alignment/>
    </xf>
    <xf numFmtId="172" fontId="8" fillId="0" borderId="0" xfId="51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0" fontId="8" fillId="0" borderId="0" xfId="51" applyNumberFormat="1" applyFont="1" applyFill="1" applyBorder="1" applyAlignment="1">
      <alignment horizontal="center"/>
    </xf>
    <xf numFmtId="10" fontId="8" fillId="0" borderId="0" xfId="51" applyNumberFormat="1" applyFont="1" applyAlignment="1">
      <alignment/>
    </xf>
    <xf numFmtId="168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1" fontId="18" fillId="0" borderId="0" xfId="0" applyNumberFormat="1" applyFont="1" applyBorder="1" applyAlignment="1">
      <alignment/>
    </xf>
    <xf numFmtId="10" fontId="3" fillId="0" borderId="0" xfId="51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174" fontId="18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75" fontId="18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69" fillId="0" borderId="12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44" fontId="29" fillId="0" borderId="0" xfId="63" applyFont="1" applyAlignment="1">
      <alignment vertical="center" wrapText="1"/>
    </xf>
    <xf numFmtId="175" fontId="18" fillId="0" borderId="24" xfId="0" applyNumberFormat="1" applyFont="1" applyBorder="1" applyAlignment="1">
      <alignment/>
    </xf>
    <xf numFmtId="181" fontId="20" fillId="34" borderId="22" xfId="0" applyNumberFormat="1" applyFont="1" applyFill="1" applyBorder="1" applyAlignment="1">
      <alignment/>
    </xf>
    <xf numFmtId="9" fontId="0" fillId="0" borderId="0" xfId="51" applyFont="1" applyFill="1" applyBorder="1" applyAlignment="1">
      <alignment/>
    </xf>
    <xf numFmtId="9" fontId="0" fillId="0" borderId="0" xfId="51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9" fontId="0" fillId="3" borderId="10" xfId="51" applyFont="1" applyFill="1" applyBorder="1" applyAlignment="1">
      <alignment/>
    </xf>
    <xf numFmtId="0" fontId="0" fillId="3" borderId="10" xfId="0" applyNumberFormat="1" applyFont="1" applyFill="1" applyBorder="1" applyAlignment="1">
      <alignment/>
    </xf>
    <xf numFmtId="0" fontId="3" fillId="19" borderId="25" xfId="0" applyFont="1" applyFill="1" applyBorder="1" applyAlignment="1">
      <alignment/>
    </xf>
    <xf numFmtId="171" fontId="3" fillId="19" borderId="26" xfId="0" applyNumberFormat="1" applyFont="1" applyFill="1" applyBorder="1" applyAlignment="1">
      <alignment/>
    </xf>
    <xf numFmtId="0" fontId="3" fillId="19" borderId="27" xfId="0" applyFont="1" applyFill="1" applyBorder="1" applyAlignment="1">
      <alignment/>
    </xf>
    <xf numFmtId="10" fontId="3" fillId="19" borderId="10" xfId="51" applyNumberFormat="1" applyFont="1" applyFill="1" applyBorder="1" applyAlignment="1">
      <alignment/>
    </xf>
    <xf numFmtId="178" fontId="3" fillId="19" borderId="27" xfId="0" applyNumberFormat="1" applyFont="1" applyFill="1" applyBorder="1" applyAlignment="1">
      <alignment/>
    </xf>
    <xf numFmtId="0" fontId="3" fillId="19" borderId="28" xfId="0" applyFont="1" applyFill="1" applyBorder="1" applyAlignment="1">
      <alignment/>
    </xf>
    <xf numFmtId="10" fontId="3" fillId="19" borderId="29" xfId="51" applyNumberFormat="1" applyFont="1" applyFill="1" applyBorder="1" applyAlignment="1">
      <alignment/>
    </xf>
    <xf numFmtId="0" fontId="3" fillId="36" borderId="30" xfId="0" applyFont="1" applyFill="1" applyBorder="1" applyAlignment="1">
      <alignment/>
    </xf>
    <xf numFmtId="10" fontId="3" fillId="36" borderId="31" xfId="51" applyNumberFormat="1" applyFont="1" applyFill="1" applyBorder="1" applyAlignment="1">
      <alignment/>
    </xf>
    <xf numFmtId="0" fontId="3" fillId="36" borderId="27" xfId="0" applyFont="1" applyFill="1" applyBorder="1" applyAlignment="1">
      <alignment/>
    </xf>
    <xf numFmtId="10" fontId="3" fillId="36" borderId="10" xfId="51" applyNumberFormat="1" applyFont="1" applyFill="1" applyBorder="1" applyAlignment="1">
      <alignment/>
    </xf>
    <xf numFmtId="0" fontId="3" fillId="36" borderId="28" xfId="0" applyFont="1" applyFill="1" applyBorder="1" applyAlignment="1">
      <alignment/>
    </xf>
    <xf numFmtId="10" fontId="3" fillId="36" borderId="29" xfId="51" applyNumberFormat="1" applyFont="1" applyFill="1" applyBorder="1" applyAlignment="1">
      <alignment/>
    </xf>
    <xf numFmtId="0" fontId="3" fillId="37" borderId="30" xfId="0" applyFont="1" applyFill="1" applyBorder="1" applyAlignment="1">
      <alignment/>
    </xf>
    <xf numFmtId="10" fontId="3" fillId="37" borderId="31" xfId="51" applyNumberFormat="1" applyFont="1" applyFill="1" applyBorder="1" applyAlignment="1">
      <alignment/>
    </xf>
    <xf numFmtId="0" fontId="3" fillId="37" borderId="27" xfId="0" applyFont="1" applyFill="1" applyBorder="1" applyAlignment="1">
      <alignment/>
    </xf>
    <xf numFmtId="10" fontId="3" fillId="37" borderId="10" xfId="51" applyNumberFormat="1" applyFont="1" applyFill="1" applyBorder="1" applyAlignment="1">
      <alignment/>
    </xf>
    <xf numFmtId="171" fontId="8" fillId="13" borderId="26" xfId="0" applyNumberFormat="1" applyFont="1" applyFill="1" applyBorder="1" applyAlignment="1">
      <alignment/>
    </xf>
    <xf numFmtId="0" fontId="8" fillId="13" borderId="10" xfId="0" applyFont="1" applyFill="1" applyBorder="1" applyAlignment="1">
      <alignment/>
    </xf>
    <xf numFmtId="10" fontId="8" fillId="13" borderId="10" xfId="51" applyNumberFormat="1" applyFont="1" applyFill="1" applyBorder="1" applyAlignment="1">
      <alignment/>
    </xf>
    <xf numFmtId="0" fontId="8" fillId="13" borderId="29" xfId="0" applyFont="1" applyFill="1" applyBorder="1" applyAlignment="1">
      <alignment/>
    </xf>
    <xf numFmtId="10" fontId="8" fillId="38" borderId="31" xfId="51" applyNumberFormat="1" applyFont="1" applyFill="1" applyBorder="1" applyAlignment="1">
      <alignment/>
    </xf>
    <xf numFmtId="10" fontId="8" fillId="38" borderId="10" xfId="51" applyNumberFormat="1" applyFont="1" applyFill="1" applyBorder="1" applyAlignment="1">
      <alignment/>
    </xf>
    <xf numFmtId="10" fontId="8" fillId="38" borderId="29" xfId="51" applyNumberFormat="1" applyFont="1" applyFill="1" applyBorder="1" applyAlignment="1">
      <alignment/>
    </xf>
    <xf numFmtId="10" fontId="8" fillId="39" borderId="31" xfId="51" applyNumberFormat="1" applyFont="1" applyFill="1" applyBorder="1" applyAlignment="1">
      <alignment/>
    </xf>
    <xf numFmtId="10" fontId="8" fillId="39" borderId="10" xfId="51" applyNumberFormat="1" applyFont="1" applyFill="1" applyBorder="1" applyAlignment="1">
      <alignment/>
    </xf>
    <xf numFmtId="179" fontId="8" fillId="40" borderId="31" xfId="0" applyNumberFormat="1" applyFont="1" applyFill="1" applyBorder="1" applyAlignment="1">
      <alignment/>
    </xf>
    <xf numFmtId="179" fontId="8" fillId="40" borderId="10" xfId="0" applyNumberFormat="1" applyFont="1" applyFill="1" applyBorder="1" applyAlignment="1">
      <alignment/>
    </xf>
    <xf numFmtId="180" fontId="8" fillId="40" borderId="29" xfId="0" applyNumberFormat="1" applyFont="1" applyFill="1" applyBorder="1" applyAlignment="1">
      <alignment/>
    </xf>
    <xf numFmtId="0" fontId="3" fillId="41" borderId="30" xfId="0" applyFont="1" applyFill="1" applyBorder="1" applyAlignment="1">
      <alignment/>
    </xf>
    <xf numFmtId="179" fontId="3" fillId="41" borderId="31" xfId="0" applyNumberFormat="1" applyFont="1" applyFill="1" applyBorder="1" applyAlignment="1">
      <alignment/>
    </xf>
    <xf numFmtId="0" fontId="3" fillId="41" borderId="27" xfId="0" applyFont="1" applyFill="1" applyBorder="1" applyAlignment="1">
      <alignment/>
    </xf>
    <xf numFmtId="179" fontId="3" fillId="41" borderId="10" xfId="0" applyNumberFormat="1" applyFont="1" applyFill="1" applyBorder="1" applyAlignment="1">
      <alignment/>
    </xf>
    <xf numFmtId="0" fontId="3" fillId="41" borderId="28" xfId="0" applyFont="1" applyFill="1" applyBorder="1" applyAlignment="1">
      <alignment/>
    </xf>
    <xf numFmtId="180" fontId="3" fillId="41" borderId="2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42" borderId="32" xfId="0" applyFont="1" applyFill="1" applyBorder="1" applyAlignment="1">
      <alignment horizontal="center" wrapText="1"/>
    </xf>
    <xf numFmtId="0" fontId="0" fillId="42" borderId="33" xfId="0" applyFont="1" applyFill="1" applyBorder="1" applyAlignment="1">
      <alignment horizontal="center" wrapText="1"/>
    </xf>
    <xf numFmtId="0" fontId="3" fillId="42" borderId="34" xfId="0" applyFont="1" applyFill="1" applyBorder="1" applyAlignment="1">
      <alignment horizontal="center" vertical="center" wrapText="1"/>
    </xf>
    <xf numFmtId="0" fontId="0" fillId="42" borderId="35" xfId="0" applyFill="1" applyBorder="1" applyAlignment="1">
      <alignment/>
    </xf>
    <xf numFmtId="0" fontId="29" fillId="42" borderId="36" xfId="0" applyFont="1" applyFill="1" applyBorder="1" applyAlignment="1">
      <alignment vertical="center" wrapText="1"/>
    </xf>
    <xf numFmtId="0" fontId="0" fillId="42" borderId="36" xfId="0" applyFill="1" applyBorder="1" applyAlignment="1">
      <alignment/>
    </xf>
    <xf numFmtId="44" fontId="29" fillId="42" borderId="37" xfId="63" applyFont="1" applyFill="1" applyBorder="1" applyAlignment="1">
      <alignment vertical="center" wrapText="1"/>
    </xf>
    <xf numFmtId="0" fontId="3" fillId="42" borderId="38" xfId="0" applyFont="1" applyFill="1" applyBorder="1" applyAlignment="1">
      <alignment horizontal="center" vertical="center"/>
    </xf>
    <xf numFmtId="0" fontId="29" fillId="42" borderId="39" xfId="0" applyFont="1" applyFill="1" applyBorder="1" applyAlignment="1">
      <alignment vertical="center" wrapText="1"/>
    </xf>
    <xf numFmtId="0" fontId="3" fillId="42" borderId="35" xfId="0" applyFont="1" applyFill="1" applyBorder="1" applyAlignment="1">
      <alignment horizontal="right"/>
    </xf>
    <xf numFmtId="0" fontId="0" fillId="42" borderId="36" xfId="0" applyFont="1" applyFill="1" applyBorder="1" applyAlignment="1">
      <alignment/>
    </xf>
    <xf numFmtId="0" fontId="0" fillId="42" borderId="36" xfId="0" applyFont="1" applyFill="1" applyBorder="1" applyAlignment="1">
      <alignment vertical="top" wrapText="1"/>
    </xf>
    <xf numFmtId="0" fontId="0" fillId="42" borderId="40" xfId="0" applyFont="1" applyFill="1" applyBorder="1" applyAlignment="1">
      <alignment vertical="top" wrapText="1"/>
    </xf>
    <xf numFmtId="0" fontId="0" fillId="42" borderId="37" xfId="0" applyFont="1" applyFill="1" applyBorder="1" applyAlignment="1">
      <alignment vertical="top" wrapText="1"/>
    </xf>
    <xf numFmtId="0" fontId="0" fillId="42" borderId="41" xfId="0" applyFont="1" applyFill="1" applyBorder="1" applyAlignment="1">
      <alignment horizontal="center" wrapText="1"/>
    </xf>
    <xf numFmtId="0" fontId="0" fillId="42" borderId="41" xfId="0" applyFill="1" applyBorder="1" applyAlignment="1">
      <alignment/>
    </xf>
    <xf numFmtId="0" fontId="0" fillId="0" borderId="13" xfId="0" applyBorder="1" applyAlignment="1">
      <alignment/>
    </xf>
    <xf numFmtId="44" fontId="0" fillId="2" borderId="22" xfId="63" applyFont="1" applyFill="1" applyBorder="1" applyAlignment="1">
      <alignment/>
    </xf>
    <xf numFmtId="0" fontId="3" fillId="0" borderId="14" xfId="0" applyFont="1" applyBorder="1" applyAlignment="1">
      <alignment horizontal="right"/>
    </xf>
    <xf numFmtId="1" fontId="70" fillId="0" borderId="34" xfId="0" applyNumberFormat="1" applyFont="1" applyBorder="1" applyAlignment="1">
      <alignment/>
    </xf>
    <xf numFmtId="0" fontId="0" fillId="43" borderId="34" xfId="0" applyFill="1" applyBorder="1" applyAlignment="1">
      <alignment/>
    </xf>
    <xf numFmtId="0" fontId="0" fillId="43" borderId="38" xfId="0" applyFill="1" applyBorder="1" applyAlignment="1">
      <alignment/>
    </xf>
    <xf numFmtId="178" fontId="3" fillId="0" borderId="29" xfId="0" applyNumberFormat="1" applyFont="1" applyBorder="1" applyAlignment="1">
      <alignment/>
    </xf>
    <xf numFmtId="0" fontId="71" fillId="0" borderId="0" xfId="0" applyFont="1" applyAlignment="1">
      <alignment/>
    </xf>
    <xf numFmtId="0" fontId="3" fillId="37" borderId="33" xfId="0" applyFont="1" applyFill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0" xfId="0" applyNumberFormat="1" applyAlignment="1">
      <alignment/>
    </xf>
    <xf numFmtId="0" fontId="71" fillId="34" borderId="35" xfId="0" applyFont="1" applyFill="1" applyBorder="1" applyAlignment="1">
      <alignment horizontal="left"/>
    </xf>
    <xf numFmtId="0" fontId="71" fillId="34" borderId="36" xfId="0" applyFont="1" applyFill="1" applyBorder="1" applyAlignment="1">
      <alignment horizontal="left"/>
    </xf>
    <xf numFmtId="0" fontId="71" fillId="34" borderId="37" xfId="0" applyFont="1" applyFill="1" applyBorder="1" applyAlignment="1">
      <alignment horizontal="left"/>
    </xf>
    <xf numFmtId="0" fontId="71" fillId="34" borderId="42" xfId="0" applyFont="1" applyFill="1" applyBorder="1" applyAlignment="1">
      <alignment horizontal="left"/>
    </xf>
    <xf numFmtId="0" fontId="71" fillId="34" borderId="0" xfId="0" applyFont="1" applyFill="1" applyBorder="1" applyAlignment="1">
      <alignment horizontal="left"/>
    </xf>
    <xf numFmtId="0" fontId="71" fillId="34" borderId="41" xfId="0" applyFont="1" applyFill="1" applyBorder="1" applyAlignment="1">
      <alignment horizontal="left"/>
    </xf>
    <xf numFmtId="0" fontId="71" fillId="34" borderId="21" xfId="0" applyFont="1" applyFill="1" applyBorder="1" applyAlignment="1">
      <alignment horizontal="left"/>
    </xf>
    <xf numFmtId="0" fontId="71" fillId="34" borderId="34" xfId="0" applyFont="1" applyFill="1" applyBorder="1" applyAlignment="1">
      <alignment horizontal="left"/>
    </xf>
    <xf numFmtId="0" fontId="71" fillId="34" borderId="3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7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1" borderId="10" xfId="0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0" fontId="31" fillId="34" borderId="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10" fontId="0" fillId="0" borderId="10" xfId="51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2" fontId="0" fillId="0" borderId="10" xfId="51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41" borderId="10" xfId="0" applyFont="1" applyFill="1" applyBorder="1" applyAlignment="1">
      <alignment/>
    </xf>
    <xf numFmtId="172" fontId="3" fillId="41" borderId="10" xfId="51" applyNumberFormat="1" applyFont="1" applyFill="1" applyBorder="1" applyAlignment="1">
      <alignment/>
    </xf>
    <xf numFmtId="10" fontId="3" fillId="41" borderId="10" xfId="51" applyNumberFormat="1" applyFont="1" applyFill="1" applyBorder="1" applyAlignment="1">
      <alignment/>
    </xf>
    <xf numFmtId="0" fontId="3" fillId="41" borderId="10" xfId="54" applyFont="1" applyFill="1" applyBorder="1">
      <alignment/>
      <protection/>
    </xf>
    <xf numFmtId="172" fontId="3" fillId="41" borderId="10" xfId="52" applyNumberFormat="1" applyFont="1" applyFill="1" applyBorder="1" applyAlignment="1">
      <alignment/>
    </xf>
    <xf numFmtId="10" fontId="3" fillId="41" borderId="10" xfId="52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5" fillId="3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9" fontId="0" fillId="42" borderId="0" xfId="51" applyFont="1" applyFill="1" applyBorder="1" applyAlignment="1">
      <alignment horizontal="center"/>
    </xf>
    <xf numFmtId="9" fontId="0" fillId="42" borderId="0" xfId="51" applyFont="1" applyFill="1" applyBorder="1" applyAlignment="1">
      <alignment horizontal="center"/>
    </xf>
    <xf numFmtId="0" fontId="3" fillId="42" borderId="45" xfId="0" applyFont="1" applyFill="1" applyBorder="1" applyAlignment="1">
      <alignment horizontal="center" vertical="center"/>
    </xf>
    <xf numFmtId="0" fontId="3" fillId="42" borderId="46" xfId="0" applyFont="1" applyFill="1" applyBorder="1" applyAlignment="1">
      <alignment horizontal="center" vertical="center"/>
    </xf>
    <xf numFmtId="0" fontId="3" fillId="42" borderId="33" xfId="0" applyFont="1" applyFill="1" applyBorder="1" applyAlignment="1">
      <alignment horizontal="center" vertical="center"/>
    </xf>
    <xf numFmtId="0" fontId="3" fillId="42" borderId="47" xfId="0" applyFont="1" applyFill="1" applyBorder="1" applyAlignment="1">
      <alignment horizontal="center" vertical="center"/>
    </xf>
    <xf numFmtId="0" fontId="3" fillId="42" borderId="48" xfId="0" applyFont="1" applyFill="1" applyBorder="1" applyAlignment="1">
      <alignment horizontal="center" vertical="center"/>
    </xf>
    <xf numFmtId="0" fontId="3" fillId="42" borderId="25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/>
    </xf>
    <xf numFmtId="44" fontId="30" fillId="0" borderId="40" xfId="63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0" fontId="11" fillId="0" borderId="0" xfId="0" applyFont="1" applyAlignment="1">
      <alignment horizontal="left"/>
    </xf>
    <xf numFmtId="0" fontId="22" fillId="44" borderId="42" xfId="0" applyFont="1" applyFill="1" applyBorder="1" applyAlignment="1">
      <alignment horizontal="center" vertical="center" textRotation="90"/>
    </xf>
    <xf numFmtId="0" fontId="0" fillId="0" borderId="42" xfId="0" applyBorder="1" applyAlignment="1">
      <alignment/>
    </xf>
    <xf numFmtId="0" fontId="22" fillId="43" borderId="35" xfId="0" applyFont="1" applyFill="1" applyBorder="1" applyAlignment="1">
      <alignment horizontal="center" vertical="center" textRotation="90"/>
    </xf>
    <xf numFmtId="0" fontId="3" fillId="42" borderId="21" xfId="0" applyFont="1" applyFill="1" applyBorder="1" applyAlignment="1">
      <alignment horizontal="center" vertical="center" wrapText="1"/>
    </xf>
    <xf numFmtId="0" fontId="0" fillId="42" borderId="51" xfId="0" applyFont="1" applyFill="1" applyBorder="1" applyAlignment="1">
      <alignment horizontal="center"/>
    </xf>
    <xf numFmtId="0" fontId="0" fillId="42" borderId="52" xfId="0" applyFill="1" applyBorder="1" applyAlignment="1">
      <alignment horizontal="center"/>
    </xf>
    <xf numFmtId="0" fontId="0" fillId="42" borderId="0" xfId="0" applyFont="1" applyFill="1" applyBorder="1" applyAlignment="1">
      <alignment horizontal="center" wrapText="1"/>
    </xf>
    <xf numFmtId="0" fontId="22" fillId="45" borderId="35" xfId="0" applyFont="1" applyFill="1" applyBorder="1" applyAlignment="1">
      <alignment horizontal="center" vertical="center" textRotation="90"/>
    </xf>
    <xf numFmtId="0" fontId="22" fillId="45" borderId="42" xfId="0" applyFont="1" applyFill="1" applyBorder="1" applyAlignment="1">
      <alignment horizontal="center" vertical="center" textRotation="90"/>
    </xf>
    <xf numFmtId="0" fontId="22" fillId="45" borderId="21" xfId="0" applyFont="1" applyFill="1" applyBorder="1" applyAlignment="1">
      <alignment horizontal="center" vertical="center" textRotation="90"/>
    </xf>
    <xf numFmtId="0" fontId="22" fillId="35" borderId="35" xfId="0" applyFont="1" applyFill="1" applyBorder="1" applyAlignment="1">
      <alignment horizontal="center" vertical="center" textRotation="90"/>
    </xf>
    <xf numFmtId="0" fontId="22" fillId="35" borderId="42" xfId="0" applyFont="1" applyFill="1" applyBorder="1" applyAlignment="1">
      <alignment horizontal="center" vertical="center" textRotation="90"/>
    </xf>
    <xf numFmtId="0" fontId="22" fillId="35" borderId="21" xfId="0" applyFont="1" applyFill="1" applyBorder="1" applyAlignment="1">
      <alignment horizontal="center" vertical="center" textRotation="90"/>
    </xf>
    <xf numFmtId="0" fontId="0" fillId="46" borderId="35" xfId="0" applyFill="1" applyBorder="1" applyAlignment="1">
      <alignment horizontal="center"/>
    </xf>
    <xf numFmtId="0" fontId="0" fillId="46" borderId="36" xfId="0" applyFill="1" applyBorder="1" applyAlignment="1">
      <alignment horizontal="center"/>
    </xf>
    <xf numFmtId="0" fontId="0" fillId="46" borderId="37" xfId="0" applyFill="1" applyBorder="1" applyAlignment="1">
      <alignment horizontal="center"/>
    </xf>
    <xf numFmtId="0" fontId="0" fillId="46" borderId="21" xfId="0" applyFill="1" applyBorder="1" applyAlignment="1">
      <alignment horizontal="center"/>
    </xf>
    <xf numFmtId="0" fontId="0" fillId="46" borderId="34" xfId="0" applyFill="1" applyBorder="1" applyAlignment="1">
      <alignment horizontal="center"/>
    </xf>
    <xf numFmtId="0" fontId="0" fillId="46" borderId="38" xfId="0" applyFill="1" applyBorder="1" applyAlignment="1">
      <alignment horizontal="center"/>
    </xf>
    <xf numFmtId="0" fontId="21" fillId="0" borderId="53" xfId="0" applyFont="1" applyBorder="1" applyAlignment="1">
      <alignment horizont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Standard 3" xfId="55"/>
    <cellStyle name="Standard 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ährung 3" xfId="66"/>
    <cellStyle name="Warnender Text" xfId="67"/>
    <cellStyle name="Zelle überprüfen" xfId="68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luegelvieh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BE84"/>
  <sheetViews>
    <sheetView tabSelected="1" zoomScalePageLayoutView="0" workbookViewId="0" topLeftCell="A1">
      <selection activeCell="I7" sqref="I7"/>
    </sheetView>
  </sheetViews>
  <sheetFormatPr defaultColWidth="13.77734375" defaultRowHeight="15.75" customHeight="1"/>
  <cols>
    <col min="1" max="6" width="13.77734375" style="2" customWidth="1"/>
    <col min="7" max="7" width="16.6640625" style="2" customWidth="1"/>
    <col min="8" max="16384" width="13.77734375" style="2" customWidth="1"/>
  </cols>
  <sheetData>
    <row r="1" spans="1:57" ht="63.75" customHeight="1">
      <c r="A1" s="215" t="s">
        <v>100</v>
      </c>
      <c r="B1" s="215"/>
      <c r="C1" s="215"/>
      <c r="D1" s="215"/>
      <c r="E1" s="215"/>
      <c r="F1" s="31"/>
      <c r="G1" s="51" t="s">
        <v>219</v>
      </c>
      <c r="H1" s="46"/>
      <c r="I1" s="46"/>
      <c r="J1" s="46"/>
      <c r="K1" s="46"/>
      <c r="L1" s="46"/>
      <c r="M1" s="46"/>
      <c r="N1" s="46"/>
      <c r="O1" s="46"/>
      <c r="P1" s="46"/>
      <c r="Q1" s="46"/>
      <c r="BD1" s="1"/>
      <c r="BE1" s="1"/>
    </row>
    <row r="2" spans="1:57" ht="15.75" customHeight="1">
      <c r="A2" s="213" t="s">
        <v>101</v>
      </c>
      <c r="B2" s="214"/>
      <c r="C2" s="214"/>
      <c r="D2" s="214"/>
      <c r="E2" s="214"/>
      <c r="F2" s="31"/>
      <c r="G2" s="31"/>
      <c r="H2" s="47"/>
      <c r="I2" s="47"/>
      <c r="J2" s="47"/>
      <c r="K2" s="4"/>
      <c r="L2" s="4"/>
      <c r="M2" s="4"/>
      <c r="N2" s="4"/>
      <c r="O2" s="4"/>
      <c r="P2" s="4"/>
      <c r="Q2" s="4"/>
      <c r="BD2" s="1"/>
      <c r="BE2" s="1"/>
    </row>
    <row r="3" spans="1:57" ht="15.75" customHeight="1">
      <c r="A3" s="31"/>
      <c r="B3" s="31"/>
      <c r="C3" s="31"/>
      <c r="D3" s="31"/>
      <c r="E3" s="31"/>
      <c r="F3" s="31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BD3" s="1"/>
      <c r="BE3" s="1"/>
    </row>
    <row r="4" spans="1:57" ht="15.75" customHeight="1">
      <c r="A4" s="48" t="s">
        <v>102</v>
      </c>
      <c r="B4" s="31"/>
      <c r="C4" s="31"/>
      <c r="D4" s="31"/>
      <c r="E4" s="31"/>
      <c r="F4" s="31"/>
      <c r="G4" s="31"/>
      <c r="H4" s="4"/>
      <c r="I4" s="4"/>
      <c r="J4" s="4"/>
      <c r="K4" s="4"/>
      <c r="L4" s="4"/>
      <c r="M4" s="4"/>
      <c r="N4" s="4"/>
      <c r="O4" s="4"/>
      <c r="P4" s="4"/>
      <c r="Q4" s="4"/>
      <c r="BD4" s="1"/>
      <c r="BE4" s="1"/>
    </row>
    <row r="5" spans="1:57" ht="15.75" customHeight="1">
      <c r="A5" s="32"/>
      <c r="B5" s="32"/>
      <c r="C5" s="32"/>
      <c r="D5" s="33"/>
      <c r="E5" s="32"/>
      <c r="F5" s="32"/>
      <c r="G5" s="32"/>
      <c r="H5" s="36"/>
      <c r="I5" s="36"/>
      <c r="J5" s="36"/>
      <c r="K5" s="36"/>
      <c r="L5" s="36"/>
      <c r="M5" s="36"/>
      <c r="N5" s="36"/>
      <c r="O5" s="36"/>
      <c r="P5" s="36"/>
      <c r="Q5" s="4"/>
      <c r="BD5" s="1"/>
      <c r="BE5" s="1"/>
    </row>
    <row r="6" spans="1:57" ht="15.75" customHeight="1">
      <c r="A6" s="191" t="s">
        <v>238</v>
      </c>
      <c r="B6" s="34"/>
      <c r="C6" s="31"/>
      <c r="D6" s="35"/>
      <c r="E6" s="35"/>
      <c r="F6" s="35"/>
      <c r="G6" s="35"/>
      <c r="H6" s="11"/>
      <c r="I6" s="11"/>
      <c r="J6" s="11"/>
      <c r="K6" s="14"/>
      <c r="L6" s="14"/>
      <c r="M6" s="14"/>
      <c r="N6" s="14"/>
      <c r="O6" s="14"/>
      <c r="P6" s="14"/>
      <c r="Q6" s="4"/>
      <c r="BD6" s="1"/>
      <c r="BE6" s="1"/>
    </row>
    <row r="7" spans="1:57" ht="15.75" customHeight="1">
      <c r="A7" s="34" t="s">
        <v>239</v>
      </c>
      <c r="B7" s="34"/>
      <c r="C7" s="31"/>
      <c r="D7" s="35"/>
      <c r="E7" s="35"/>
      <c r="F7" s="35"/>
      <c r="G7" s="35"/>
      <c r="H7" s="11"/>
      <c r="I7" s="11"/>
      <c r="J7" s="11"/>
      <c r="K7" s="14"/>
      <c r="L7" s="14"/>
      <c r="M7" s="14"/>
      <c r="N7" s="14"/>
      <c r="O7" s="14"/>
      <c r="P7" s="14"/>
      <c r="Q7" s="4"/>
      <c r="BD7" s="1"/>
      <c r="BE7" s="1"/>
    </row>
    <row r="8" spans="1:57" ht="15.75" customHeight="1">
      <c r="A8" s="34" t="s">
        <v>240</v>
      </c>
      <c r="B8" s="31"/>
      <c r="C8" s="31"/>
      <c r="D8" s="31"/>
      <c r="E8" s="31"/>
      <c r="F8" s="31"/>
      <c r="G8" s="31"/>
      <c r="H8" s="11"/>
      <c r="I8" s="11"/>
      <c r="J8" s="11"/>
      <c r="K8" s="14"/>
      <c r="L8" s="14"/>
      <c r="M8" s="14"/>
      <c r="N8" s="14"/>
      <c r="O8" s="14"/>
      <c r="P8" s="14"/>
      <c r="Q8" s="4"/>
      <c r="BD8" s="1"/>
      <c r="BE8" s="1"/>
    </row>
    <row r="9" spans="1:57" ht="15.75" customHeight="1">
      <c r="A9" s="34" t="s">
        <v>249</v>
      </c>
      <c r="B9" s="31"/>
      <c r="C9" s="31"/>
      <c r="D9" s="31"/>
      <c r="E9" s="31"/>
      <c r="F9" s="31"/>
      <c r="G9" s="31"/>
      <c r="H9" s="11"/>
      <c r="I9" s="11"/>
      <c r="J9" s="11"/>
      <c r="K9" s="14"/>
      <c r="L9" s="14"/>
      <c r="M9" s="14"/>
      <c r="N9" s="14"/>
      <c r="O9" s="14"/>
      <c r="P9" s="14"/>
      <c r="Q9" s="4"/>
      <c r="BD9" s="1"/>
      <c r="BE9" s="1"/>
    </row>
    <row r="10" spans="1:57" ht="15.75" customHeight="1">
      <c r="A10" s="31" t="s">
        <v>250</v>
      </c>
      <c r="B10" s="31"/>
      <c r="C10" s="31"/>
      <c r="D10" s="31"/>
      <c r="E10" s="31"/>
      <c r="F10" s="31"/>
      <c r="G10" s="31"/>
      <c r="H10" s="11"/>
      <c r="I10" s="11"/>
      <c r="J10" s="11"/>
      <c r="K10" s="14"/>
      <c r="L10" s="14"/>
      <c r="M10" s="14"/>
      <c r="N10" s="14"/>
      <c r="O10" s="14"/>
      <c r="P10" s="14"/>
      <c r="Q10" s="4"/>
      <c r="BD10" s="1"/>
      <c r="BE10" s="1"/>
    </row>
    <row r="11" spans="1:57" ht="15.75" customHeight="1">
      <c r="A11" s="31"/>
      <c r="B11" s="31"/>
      <c r="C11" s="31"/>
      <c r="D11" s="31"/>
      <c r="E11" s="31"/>
      <c r="F11" s="31"/>
      <c r="G11" s="31"/>
      <c r="H11" s="11"/>
      <c r="I11" s="11"/>
      <c r="J11" s="11"/>
      <c r="K11" s="14"/>
      <c r="L11" s="14"/>
      <c r="M11" s="14"/>
      <c r="N11" s="14"/>
      <c r="O11" s="14"/>
      <c r="P11" s="14"/>
      <c r="Q11" s="4"/>
      <c r="BD11" s="1"/>
      <c r="BE11" s="1"/>
    </row>
    <row r="12" spans="1:57" ht="15.75" customHeight="1">
      <c r="A12" s="191" t="s">
        <v>251</v>
      </c>
      <c r="B12" s="31"/>
      <c r="C12" s="31"/>
      <c r="D12" s="31"/>
      <c r="E12" s="31"/>
      <c r="F12" s="31"/>
      <c r="G12" s="31"/>
      <c r="H12" s="11"/>
      <c r="I12" s="11"/>
      <c r="J12" s="11"/>
      <c r="K12" s="14"/>
      <c r="L12" s="14"/>
      <c r="M12" s="14"/>
      <c r="N12" s="14"/>
      <c r="O12" s="14"/>
      <c r="P12" s="14"/>
      <c r="Q12" s="4"/>
      <c r="BD12" s="1"/>
      <c r="BE12" s="1"/>
    </row>
    <row r="13" spans="1:57" ht="15.75" customHeight="1">
      <c r="A13" s="34" t="s">
        <v>257</v>
      </c>
      <c r="B13" s="31"/>
      <c r="C13" s="31"/>
      <c r="D13" s="31"/>
      <c r="E13" s="31"/>
      <c r="F13" s="31"/>
      <c r="G13" s="31"/>
      <c r="H13" s="11"/>
      <c r="I13" s="11"/>
      <c r="J13" s="11"/>
      <c r="K13" s="14"/>
      <c r="L13" s="14"/>
      <c r="M13" s="14"/>
      <c r="N13" s="14"/>
      <c r="O13" s="14"/>
      <c r="P13" s="14"/>
      <c r="Q13" s="4"/>
      <c r="BD13" s="1"/>
      <c r="BE13" s="1"/>
    </row>
    <row r="14" spans="1:57" ht="15.75" customHeight="1">
      <c r="A14" s="34" t="s">
        <v>258</v>
      </c>
      <c r="B14" s="31"/>
      <c r="C14" s="31"/>
      <c r="D14" s="31"/>
      <c r="E14" s="31"/>
      <c r="F14" s="31"/>
      <c r="G14" s="31"/>
      <c r="H14" s="11"/>
      <c r="I14" s="11"/>
      <c r="J14" s="11"/>
      <c r="K14" s="14"/>
      <c r="L14" s="14"/>
      <c r="M14" s="14"/>
      <c r="N14" s="14"/>
      <c r="O14" s="14"/>
      <c r="P14" s="14"/>
      <c r="Q14" s="4"/>
      <c r="BD14" s="1"/>
      <c r="BE14" s="1"/>
    </row>
    <row r="15" spans="1:57" ht="15.75" customHeight="1">
      <c r="A15" s="34" t="s">
        <v>259</v>
      </c>
      <c r="B15" s="31"/>
      <c r="C15" s="31"/>
      <c r="D15" s="31"/>
      <c r="E15" s="31"/>
      <c r="F15" s="31"/>
      <c r="G15" s="31"/>
      <c r="H15" s="11"/>
      <c r="I15" s="11"/>
      <c r="J15" s="11"/>
      <c r="K15" s="14"/>
      <c r="L15" s="14"/>
      <c r="M15" s="14"/>
      <c r="N15" s="14"/>
      <c r="O15" s="14"/>
      <c r="P15" s="14"/>
      <c r="Q15" s="4"/>
      <c r="BD15" s="1"/>
      <c r="BE15" s="1"/>
    </row>
    <row r="16" spans="1:57" ht="15.75" customHeight="1">
      <c r="A16" s="31"/>
      <c r="B16" s="31"/>
      <c r="C16" s="31"/>
      <c r="D16" s="31"/>
      <c r="E16" s="31"/>
      <c r="F16" s="31"/>
      <c r="G16" s="31"/>
      <c r="H16" s="11"/>
      <c r="I16" s="11"/>
      <c r="J16" s="11"/>
      <c r="K16" s="14"/>
      <c r="L16" s="14"/>
      <c r="M16" s="14"/>
      <c r="N16" s="14"/>
      <c r="O16" s="14"/>
      <c r="P16" s="14"/>
      <c r="Q16" s="4"/>
      <c r="BD16" s="1"/>
      <c r="BE16" s="1"/>
    </row>
    <row r="17" spans="1:57" ht="15.75" customHeight="1">
      <c r="A17" s="191" t="s">
        <v>260</v>
      </c>
      <c r="B17" s="31"/>
      <c r="C17" s="31"/>
      <c r="D17" s="31"/>
      <c r="E17" s="31"/>
      <c r="F17" s="31"/>
      <c r="G17" s="31"/>
      <c r="H17" s="11"/>
      <c r="I17" s="11"/>
      <c r="J17" s="11"/>
      <c r="K17" s="14"/>
      <c r="L17" s="14"/>
      <c r="M17" s="14"/>
      <c r="N17" s="14"/>
      <c r="O17" s="14"/>
      <c r="P17" s="14"/>
      <c r="Q17" s="4"/>
      <c r="BD17" s="1"/>
      <c r="BE17" s="1"/>
    </row>
    <row r="18" spans="1:57" ht="15.75" customHeight="1">
      <c r="A18" s="34" t="s">
        <v>261</v>
      </c>
      <c r="B18" s="31"/>
      <c r="C18" s="31"/>
      <c r="D18" s="31"/>
      <c r="E18" s="31"/>
      <c r="F18" s="31"/>
      <c r="G18" s="31"/>
      <c r="H18" s="11"/>
      <c r="I18" s="11"/>
      <c r="J18" s="11"/>
      <c r="K18" s="14"/>
      <c r="L18" s="14"/>
      <c r="M18" s="14"/>
      <c r="N18" s="14"/>
      <c r="O18" s="14"/>
      <c r="P18" s="14"/>
      <c r="Q18" s="4"/>
      <c r="BD18" s="1"/>
      <c r="BE18" s="1"/>
    </row>
    <row r="19" spans="1:57" ht="15.75" customHeight="1">
      <c r="A19" s="34" t="s">
        <v>262</v>
      </c>
      <c r="B19" s="31"/>
      <c r="C19" s="31"/>
      <c r="D19" s="31"/>
      <c r="E19" s="31"/>
      <c r="F19" s="31"/>
      <c r="G19" s="31"/>
      <c r="H19" s="11"/>
      <c r="I19" s="11"/>
      <c r="J19" s="11"/>
      <c r="K19" s="14"/>
      <c r="L19" s="14"/>
      <c r="M19" s="14"/>
      <c r="N19" s="14"/>
      <c r="O19" s="14"/>
      <c r="P19" s="14"/>
      <c r="Q19" s="4"/>
      <c r="BD19" s="1"/>
      <c r="BE19" s="1"/>
    </row>
    <row r="20" spans="1:57" ht="15.75" customHeight="1">
      <c r="A20" s="34" t="s">
        <v>263</v>
      </c>
      <c r="B20" s="31"/>
      <c r="C20" s="31"/>
      <c r="D20" s="31"/>
      <c r="E20" s="31"/>
      <c r="F20" s="31"/>
      <c r="G20" s="31"/>
      <c r="H20" s="11"/>
      <c r="I20" s="11"/>
      <c r="J20" s="11"/>
      <c r="K20" s="14"/>
      <c r="L20" s="14"/>
      <c r="M20" s="14"/>
      <c r="N20" s="14"/>
      <c r="O20" s="14"/>
      <c r="P20" s="14"/>
      <c r="Q20" s="4"/>
      <c r="BD20" s="1"/>
      <c r="BE20" s="1"/>
    </row>
    <row r="21" spans="1:57" ht="15.75" customHeight="1">
      <c r="A21" s="34"/>
      <c r="B21" s="34"/>
      <c r="C21" s="31"/>
      <c r="D21" s="35"/>
      <c r="E21" s="35"/>
      <c r="F21" s="35"/>
      <c r="G21" s="35"/>
      <c r="H21" s="11"/>
      <c r="I21" s="11"/>
      <c r="J21" s="11"/>
      <c r="K21" s="14"/>
      <c r="L21" s="14"/>
      <c r="M21" s="14"/>
      <c r="N21" s="14"/>
      <c r="O21" s="14"/>
      <c r="P21" s="14"/>
      <c r="Q21" s="4"/>
      <c r="BD21" s="1"/>
      <c r="BE21" s="1"/>
    </row>
    <row r="22" spans="1:57" ht="15.75" customHeight="1">
      <c r="A22" s="34" t="s">
        <v>264</v>
      </c>
      <c r="B22" s="34"/>
      <c r="C22" s="31"/>
      <c r="D22" s="35"/>
      <c r="E22" s="35"/>
      <c r="F22" s="35"/>
      <c r="G22" s="35"/>
      <c r="H22" s="11"/>
      <c r="I22" s="11"/>
      <c r="J22" s="11"/>
      <c r="K22" s="14"/>
      <c r="L22" s="14"/>
      <c r="M22" s="14"/>
      <c r="N22" s="14"/>
      <c r="O22" s="14"/>
      <c r="P22" s="14"/>
      <c r="Q22" s="4"/>
      <c r="BD22" s="1"/>
      <c r="BE22" s="1"/>
    </row>
    <row r="23" spans="1:57" ht="15.75" customHeight="1">
      <c r="A23" s="34" t="s">
        <v>265</v>
      </c>
      <c r="B23" s="34"/>
      <c r="C23" s="31"/>
      <c r="D23" s="35"/>
      <c r="E23" s="35"/>
      <c r="F23" s="35"/>
      <c r="G23" s="35"/>
      <c r="H23" s="11"/>
      <c r="I23" s="11"/>
      <c r="J23" s="11"/>
      <c r="K23" s="14"/>
      <c r="L23" s="14"/>
      <c r="M23" s="14"/>
      <c r="N23" s="14"/>
      <c r="O23" s="14"/>
      <c r="P23" s="14"/>
      <c r="Q23" s="4"/>
      <c r="BD23" s="1"/>
      <c r="BE23" s="1"/>
    </row>
    <row r="24" spans="1:57" ht="15.75" customHeight="1">
      <c r="A24" s="49"/>
      <c r="B24" s="34"/>
      <c r="C24" s="31"/>
      <c r="D24" s="35"/>
      <c r="E24" s="35"/>
      <c r="F24" s="35"/>
      <c r="G24" s="35"/>
      <c r="H24" s="11"/>
      <c r="I24" s="11"/>
      <c r="J24" s="11"/>
      <c r="K24" s="14"/>
      <c r="L24" s="14"/>
      <c r="M24" s="14"/>
      <c r="N24" s="14"/>
      <c r="O24" s="14"/>
      <c r="P24" s="14"/>
      <c r="Q24" s="4"/>
      <c r="BD24" s="1"/>
      <c r="BE24" s="1"/>
    </row>
    <row r="25" spans="1:57" ht="15.75" customHeight="1">
      <c r="A25" s="49"/>
      <c r="B25" s="34"/>
      <c r="C25" s="31"/>
      <c r="D25" s="35"/>
      <c r="E25" s="35"/>
      <c r="F25" s="35"/>
      <c r="G25" s="35"/>
      <c r="H25" s="11"/>
      <c r="I25" s="11"/>
      <c r="J25" s="11"/>
      <c r="K25" s="14"/>
      <c r="L25" s="14"/>
      <c r="M25" s="14"/>
      <c r="N25" s="14"/>
      <c r="O25" s="14"/>
      <c r="P25" s="14"/>
      <c r="Q25" s="4"/>
      <c r="BD25" s="1"/>
      <c r="BE25" s="1"/>
    </row>
    <row r="26" spans="1:57" ht="15.75" customHeight="1">
      <c r="A26" s="49"/>
      <c r="B26" s="34"/>
      <c r="C26" s="31"/>
      <c r="D26" s="35"/>
      <c r="E26" s="35"/>
      <c r="F26" s="35"/>
      <c r="G26" s="35"/>
      <c r="H26" s="11"/>
      <c r="I26" s="11"/>
      <c r="J26" s="11"/>
      <c r="K26" s="14"/>
      <c r="L26" s="14"/>
      <c r="M26" s="14"/>
      <c r="N26" s="14"/>
      <c r="O26" s="14"/>
      <c r="P26" s="14"/>
      <c r="Q26" s="4"/>
      <c r="BD26" s="1"/>
      <c r="BE26" s="1"/>
    </row>
    <row r="27" spans="1:57" ht="15.75" customHeight="1">
      <c r="A27" s="34" t="s">
        <v>266</v>
      </c>
      <c r="B27" s="31"/>
      <c r="C27" s="31"/>
      <c r="D27" s="35"/>
      <c r="E27" s="35"/>
      <c r="F27" s="35"/>
      <c r="G27" s="35"/>
      <c r="H27" s="11"/>
      <c r="I27" s="11"/>
      <c r="J27" s="11"/>
      <c r="K27" s="14"/>
      <c r="L27" s="14"/>
      <c r="M27" s="14"/>
      <c r="N27" s="14"/>
      <c r="O27" s="14"/>
      <c r="P27" s="14"/>
      <c r="Q27" s="4"/>
      <c r="BD27" s="1"/>
      <c r="BE27" s="1"/>
    </row>
    <row r="28" spans="1:57" ht="15.75" customHeight="1">
      <c r="A28" s="50" t="s">
        <v>106</v>
      </c>
      <c r="B28" s="34"/>
      <c r="C28" s="31"/>
      <c r="D28" s="35"/>
      <c r="E28" s="35"/>
      <c r="F28" s="35"/>
      <c r="G28" s="35"/>
      <c r="H28" s="11"/>
      <c r="I28" s="11"/>
      <c r="J28" s="11"/>
      <c r="K28" s="14"/>
      <c r="L28" s="14"/>
      <c r="M28" s="14"/>
      <c r="N28" s="14"/>
      <c r="O28" s="14"/>
      <c r="P28" s="14"/>
      <c r="Q28" s="4"/>
      <c r="BD28" s="1"/>
      <c r="BE28" s="1"/>
    </row>
    <row r="29" spans="1:57" ht="15.75" customHeight="1">
      <c r="A29" s="34" t="s">
        <v>267</v>
      </c>
      <c r="B29" s="34"/>
      <c r="C29" s="31"/>
      <c r="D29" s="35"/>
      <c r="E29" s="35"/>
      <c r="F29" s="35"/>
      <c r="G29" s="35"/>
      <c r="H29" s="11"/>
      <c r="I29" s="11"/>
      <c r="J29" s="11"/>
      <c r="K29" s="14"/>
      <c r="L29" s="14"/>
      <c r="M29" s="14"/>
      <c r="N29" s="14"/>
      <c r="O29" s="14"/>
      <c r="P29" s="14"/>
      <c r="Q29" s="4"/>
      <c r="BD29" s="1"/>
      <c r="BE29" s="1"/>
    </row>
    <row r="30" spans="1:57" ht="15.75" customHeight="1">
      <c r="A30" s="34" t="s">
        <v>268</v>
      </c>
      <c r="B30" s="34"/>
      <c r="C30" s="31"/>
      <c r="D30" s="35"/>
      <c r="E30" s="35"/>
      <c r="F30" s="35"/>
      <c r="G30" s="35"/>
      <c r="H30" s="11"/>
      <c r="I30" s="11"/>
      <c r="J30" s="11"/>
      <c r="K30" s="14"/>
      <c r="L30" s="14"/>
      <c r="M30" s="14"/>
      <c r="N30" s="14"/>
      <c r="O30" s="14"/>
      <c r="P30" s="14"/>
      <c r="Q30" s="4"/>
      <c r="BD30" s="1"/>
      <c r="BE30" s="1"/>
    </row>
    <row r="31" spans="1:57" ht="15.75" customHeight="1">
      <c r="A31" s="34"/>
      <c r="B31" s="34"/>
      <c r="C31" s="31"/>
      <c r="D31" s="35"/>
      <c r="E31" s="35"/>
      <c r="F31" s="35"/>
      <c r="G31" s="35"/>
      <c r="H31" s="11"/>
      <c r="I31" s="11"/>
      <c r="J31" s="11"/>
      <c r="K31" s="14"/>
      <c r="L31" s="14"/>
      <c r="M31" s="14"/>
      <c r="N31" s="14"/>
      <c r="O31" s="14"/>
      <c r="P31" s="14"/>
      <c r="Q31" s="4"/>
      <c r="BD31" s="1"/>
      <c r="BE31" s="1"/>
    </row>
    <row r="32" spans="1:57" ht="15.75" customHeight="1">
      <c r="A32" s="31"/>
      <c r="B32" s="34"/>
      <c r="C32" s="31"/>
      <c r="D32" s="35"/>
      <c r="E32" s="35"/>
      <c r="F32" s="35"/>
      <c r="G32" s="35"/>
      <c r="H32" s="11"/>
      <c r="I32" s="11"/>
      <c r="J32" s="11"/>
      <c r="K32" s="14"/>
      <c r="L32" s="14"/>
      <c r="M32" s="14"/>
      <c r="N32" s="14"/>
      <c r="O32" s="14"/>
      <c r="P32" s="14"/>
      <c r="Q32" s="4"/>
      <c r="BD32" s="1"/>
      <c r="BE32" s="1"/>
    </row>
    <row r="33" spans="1:57" ht="15.75" customHeight="1" thickBot="1">
      <c r="A33" s="31"/>
      <c r="B33" s="34"/>
      <c r="C33" s="31"/>
      <c r="D33" s="35"/>
      <c r="E33" s="35"/>
      <c r="F33" s="35"/>
      <c r="G33" s="35"/>
      <c r="H33" s="11"/>
      <c r="I33" s="11"/>
      <c r="J33" s="11"/>
      <c r="K33" s="14"/>
      <c r="L33" s="14"/>
      <c r="M33" s="14"/>
      <c r="N33" s="14"/>
      <c r="O33" s="14"/>
      <c r="P33" s="14"/>
      <c r="Q33" s="4"/>
      <c r="BD33" s="1"/>
      <c r="BE33" s="1"/>
    </row>
    <row r="34" spans="1:57" ht="15.75" customHeight="1">
      <c r="A34" s="172" t="s">
        <v>107</v>
      </c>
      <c r="B34" s="173"/>
      <c r="C34" s="173"/>
      <c r="D34" s="173"/>
      <c r="E34" s="174"/>
      <c r="F34" s="35"/>
      <c r="G34" s="35"/>
      <c r="H34" s="11"/>
      <c r="I34" s="11"/>
      <c r="J34" s="11"/>
      <c r="K34" s="14"/>
      <c r="L34" s="14"/>
      <c r="M34" s="14"/>
      <c r="N34" s="14"/>
      <c r="O34" s="14"/>
      <c r="P34" s="14"/>
      <c r="Q34" s="4"/>
      <c r="BD34" s="1"/>
      <c r="BE34" s="1"/>
    </row>
    <row r="35" spans="1:57" ht="15.75" customHeight="1">
      <c r="A35" s="175" t="s">
        <v>108</v>
      </c>
      <c r="B35" s="176"/>
      <c r="C35" s="176"/>
      <c r="D35" s="176"/>
      <c r="E35" s="177"/>
      <c r="F35" s="35"/>
      <c r="G35" s="35"/>
      <c r="H35" s="11"/>
      <c r="I35" s="11"/>
      <c r="J35" s="11"/>
      <c r="K35" s="14"/>
      <c r="L35" s="14"/>
      <c r="M35" s="14"/>
      <c r="N35" s="14"/>
      <c r="O35" s="14"/>
      <c r="P35" s="14"/>
      <c r="Q35" s="4"/>
      <c r="BD35" s="1"/>
      <c r="BE35" s="1"/>
    </row>
    <row r="36" spans="1:57" ht="15.75" customHeight="1" thickBot="1">
      <c r="A36" s="178" t="s">
        <v>109</v>
      </c>
      <c r="B36" s="179"/>
      <c r="C36" s="179"/>
      <c r="D36" s="179"/>
      <c r="E36" s="180"/>
      <c r="F36" s="35"/>
      <c r="G36" s="35"/>
      <c r="H36" s="11"/>
      <c r="I36" s="11"/>
      <c r="J36" s="11"/>
      <c r="K36" s="14"/>
      <c r="L36" s="14"/>
      <c r="M36" s="14"/>
      <c r="N36" s="14"/>
      <c r="O36" s="14"/>
      <c r="P36" s="14"/>
      <c r="Q36" s="4"/>
      <c r="R36" s="2">
        <v>100</v>
      </c>
      <c r="BD36" s="1"/>
      <c r="BE36" s="1"/>
    </row>
    <row r="37" spans="1:57" ht="15.75" customHeight="1">
      <c r="A37" s="31"/>
      <c r="B37" s="34"/>
      <c r="C37" s="31"/>
      <c r="D37" s="35"/>
      <c r="E37" s="35"/>
      <c r="F37" s="35"/>
      <c r="G37" s="35"/>
      <c r="H37" s="11"/>
      <c r="I37" s="11"/>
      <c r="J37" s="11"/>
      <c r="K37" s="14"/>
      <c r="L37" s="14"/>
      <c r="M37" s="14"/>
      <c r="N37" s="14"/>
      <c r="O37" s="14"/>
      <c r="P37" s="14"/>
      <c r="Q37" s="4"/>
      <c r="BD37" s="1"/>
      <c r="BE37" s="1"/>
    </row>
    <row r="38" spans="1:57" ht="15.75" customHeight="1">
      <c r="A38" s="31"/>
      <c r="B38" s="34"/>
      <c r="C38" s="31"/>
      <c r="D38" s="35"/>
      <c r="E38" s="35"/>
      <c r="F38" s="35"/>
      <c r="G38" s="35"/>
      <c r="H38" s="11"/>
      <c r="I38" s="11"/>
      <c r="J38" s="11"/>
      <c r="K38" s="14"/>
      <c r="L38" s="14"/>
      <c r="M38" s="14"/>
      <c r="N38" s="14"/>
      <c r="O38" s="14"/>
      <c r="P38" s="14"/>
      <c r="Q38" s="4"/>
      <c r="BD38" s="1"/>
      <c r="BE38" s="1"/>
    </row>
    <row r="39" spans="1:57" ht="15.75" customHeight="1">
      <c r="A39" s="31"/>
      <c r="B39" s="31"/>
      <c r="C39" s="31"/>
      <c r="D39" s="31"/>
      <c r="E39" s="31"/>
      <c r="F39" s="31"/>
      <c r="G39" s="35"/>
      <c r="H39" s="11"/>
      <c r="I39" s="11"/>
      <c r="J39" s="11"/>
      <c r="K39" s="14"/>
      <c r="L39" s="14"/>
      <c r="M39" s="14"/>
      <c r="N39" s="14"/>
      <c r="O39" s="14"/>
      <c r="P39" s="14"/>
      <c r="Q39" s="4"/>
      <c r="BD39" s="1"/>
      <c r="BE39" s="1"/>
    </row>
    <row r="40" spans="1:57" ht="15.75" customHeight="1">
      <c r="A40" s="31"/>
      <c r="B40" s="31"/>
      <c r="C40" s="31"/>
      <c r="D40" s="31"/>
      <c r="E40" s="31"/>
      <c r="F40" s="31"/>
      <c r="G40" s="35"/>
      <c r="H40" s="11"/>
      <c r="I40" s="11"/>
      <c r="J40" s="11"/>
      <c r="K40" s="14"/>
      <c r="L40" s="14"/>
      <c r="M40" s="14"/>
      <c r="N40" s="14"/>
      <c r="O40" s="14"/>
      <c r="P40" s="14"/>
      <c r="Q40" s="4"/>
      <c r="BD40" s="1"/>
      <c r="BE40" s="1"/>
    </row>
    <row r="41" spans="1:57" ht="15.75" customHeight="1">
      <c r="A41" s="31"/>
      <c r="B41" s="31"/>
      <c r="C41" s="31"/>
      <c r="D41" s="31"/>
      <c r="E41" s="31"/>
      <c r="F41" s="31"/>
      <c r="G41" s="35"/>
      <c r="H41" s="11"/>
      <c r="I41" s="11"/>
      <c r="J41" s="11"/>
      <c r="K41" s="14"/>
      <c r="L41" s="14"/>
      <c r="M41" s="14"/>
      <c r="N41" s="14"/>
      <c r="O41" s="14"/>
      <c r="P41" s="14"/>
      <c r="Q41" s="4"/>
      <c r="BD41" s="1"/>
      <c r="BE41" s="1"/>
    </row>
    <row r="42" spans="7:57" ht="15.75" customHeight="1">
      <c r="G42" s="11"/>
      <c r="H42" s="11"/>
      <c r="I42" s="11"/>
      <c r="J42" s="11"/>
      <c r="K42" s="14"/>
      <c r="L42" s="14"/>
      <c r="M42" s="14"/>
      <c r="N42" s="14"/>
      <c r="O42" s="14"/>
      <c r="P42" s="14"/>
      <c r="Q42" s="4"/>
      <c r="BD42" s="1"/>
      <c r="BE42" s="1"/>
    </row>
    <row r="43" spans="1:57" ht="15.75" customHeight="1">
      <c r="A43" s="4"/>
      <c r="B43" s="7"/>
      <c r="C43" s="4"/>
      <c r="D43" s="11"/>
      <c r="E43" s="11"/>
      <c r="F43" s="11"/>
      <c r="G43" s="11"/>
      <c r="H43" s="37"/>
      <c r="I43" s="37"/>
      <c r="J43" s="37"/>
      <c r="K43" s="38"/>
      <c r="L43" s="38"/>
      <c r="M43" s="38"/>
      <c r="N43" s="38"/>
      <c r="O43" s="38"/>
      <c r="P43" s="38"/>
      <c r="Q43" s="4"/>
      <c r="BD43" s="1"/>
      <c r="BE43" s="1"/>
    </row>
    <row r="44" spans="1:57" ht="15.75" customHeight="1">
      <c r="A44" s="4"/>
      <c r="B44" s="7"/>
      <c r="C44" s="4"/>
      <c r="D44" s="11"/>
      <c r="E44" s="11"/>
      <c r="F44" s="11"/>
      <c r="G44" s="11"/>
      <c r="H44" s="11"/>
      <c r="I44" s="11"/>
      <c r="J44" s="11"/>
      <c r="K44" s="14"/>
      <c r="L44" s="14"/>
      <c r="M44" s="14"/>
      <c r="N44" s="14"/>
      <c r="O44" s="14"/>
      <c r="P44" s="14"/>
      <c r="Q44" s="4"/>
      <c r="AD44" s="2">
        <v>6</v>
      </c>
      <c r="AQ44" s="2">
        <v>6</v>
      </c>
      <c r="BD44" s="1"/>
      <c r="BE44" s="1"/>
    </row>
    <row r="45" spans="1:57" ht="15.75" customHeight="1">
      <c r="A45" s="39"/>
      <c r="B45" s="7"/>
      <c r="C45" s="40"/>
      <c r="D45" s="11"/>
      <c r="E45" s="37"/>
      <c r="F45" s="37"/>
      <c r="G45" s="37"/>
      <c r="H45" s="37"/>
      <c r="I45" s="37"/>
      <c r="J45" s="37"/>
      <c r="K45" s="38"/>
      <c r="L45" s="38"/>
      <c r="M45" s="38"/>
      <c r="N45" s="38"/>
      <c r="O45" s="38"/>
      <c r="P45" s="38"/>
      <c r="Q45" s="7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1"/>
      <c r="BE45" s="1"/>
    </row>
    <row r="46" spans="1:57" ht="15.75" customHeight="1">
      <c r="A46" s="39"/>
      <c r="B46" s="4"/>
      <c r="C46" s="40"/>
      <c r="D46" s="11"/>
      <c r="E46" s="37"/>
      <c r="F46" s="37"/>
      <c r="G46" s="37"/>
      <c r="H46" s="37"/>
      <c r="I46" s="37"/>
      <c r="J46" s="37"/>
      <c r="K46" s="38"/>
      <c r="L46" s="38"/>
      <c r="M46" s="38"/>
      <c r="N46" s="38"/>
      <c r="O46" s="38"/>
      <c r="P46" s="38"/>
      <c r="Q46" s="4"/>
      <c r="BD46" s="1"/>
      <c r="BE46" s="1"/>
    </row>
    <row r="47" spans="1:57" ht="15.75" customHeight="1">
      <c r="A47" s="39"/>
      <c r="B47" s="4"/>
      <c r="C47" s="40"/>
      <c r="D47" s="11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4"/>
      <c r="BD47" s="1"/>
      <c r="BE47" s="1"/>
    </row>
    <row r="48" spans="1:57" ht="15.75" customHeight="1">
      <c r="A48" s="39"/>
      <c r="B48" s="4"/>
      <c r="C48" s="40"/>
      <c r="D48" s="11"/>
      <c r="E48" s="37"/>
      <c r="F48" s="37"/>
      <c r="G48" s="37"/>
      <c r="H48" s="37"/>
      <c r="I48" s="37"/>
      <c r="J48" s="37"/>
      <c r="K48" s="38"/>
      <c r="L48" s="38"/>
      <c r="M48" s="38"/>
      <c r="N48" s="38"/>
      <c r="O48" s="38"/>
      <c r="P48" s="38"/>
      <c r="Q48" s="4"/>
      <c r="BD48" s="1"/>
      <c r="BE48" s="1"/>
    </row>
    <row r="49" spans="1:57" ht="15.75" customHeight="1">
      <c r="A49" s="39"/>
      <c r="B49" s="4"/>
      <c r="C49" s="40"/>
      <c r="D49" s="11"/>
      <c r="E49" s="37"/>
      <c r="F49" s="37"/>
      <c r="G49" s="37"/>
      <c r="H49" s="37"/>
      <c r="I49" s="37"/>
      <c r="J49" s="37"/>
      <c r="K49" s="38"/>
      <c r="L49" s="38"/>
      <c r="M49" s="38"/>
      <c r="N49" s="38"/>
      <c r="O49" s="38"/>
      <c r="P49" s="38"/>
      <c r="Q49" s="4"/>
      <c r="BD49" s="1"/>
      <c r="BE49" s="1"/>
    </row>
    <row r="50" spans="1:57" ht="15.75" customHeight="1">
      <c r="A50" s="39"/>
      <c r="B50" s="4"/>
      <c r="C50" s="40"/>
      <c r="D50" s="11"/>
      <c r="E50" s="37"/>
      <c r="F50" s="37"/>
      <c r="G50" s="37"/>
      <c r="H50" s="37"/>
      <c r="I50" s="37"/>
      <c r="J50" s="37"/>
      <c r="K50" s="38"/>
      <c r="L50" s="38"/>
      <c r="M50" s="38"/>
      <c r="N50" s="38"/>
      <c r="O50" s="38"/>
      <c r="P50" s="38"/>
      <c r="Q50" s="4"/>
      <c r="BD50" s="1"/>
      <c r="BE50" s="1"/>
    </row>
    <row r="51" spans="1:57" ht="15.75" customHeight="1">
      <c r="A51" s="39"/>
      <c r="B51" s="4"/>
      <c r="C51" s="40"/>
      <c r="D51" s="11"/>
      <c r="E51" s="37"/>
      <c r="F51" s="37"/>
      <c r="G51" s="37"/>
      <c r="H51" s="37"/>
      <c r="I51" s="37"/>
      <c r="J51" s="37"/>
      <c r="K51" s="38"/>
      <c r="L51" s="38"/>
      <c r="M51" s="38"/>
      <c r="N51" s="38"/>
      <c r="O51" s="38"/>
      <c r="P51" s="38"/>
      <c r="Q51" s="4"/>
      <c r="BD51" s="1"/>
      <c r="BE51" s="1"/>
    </row>
    <row r="52" spans="1:57" ht="15.75" customHeight="1">
      <c r="A52" s="39"/>
      <c r="B52" s="4"/>
      <c r="C52" s="40"/>
      <c r="D52" s="11"/>
      <c r="E52" s="37"/>
      <c r="F52" s="37"/>
      <c r="G52" s="37"/>
      <c r="H52" s="37"/>
      <c r="I52" s="37"/>
      <c r="J52" s="37"/>
      <c r="K52" s="38"/>
      <c r="L52" s="38"/>
      <c r="M52" s="38"/>
      <c r="N52" s="38"/>
      <c r="O52" s="38"/>
      <c r="P52" s="38"/>
      <c r="Q52" s="4"/>
      <c r="BD52" s="1"/>
      <c r="BE52" s="1"/>
    </row>
    <row r="53" spans="1:57" ht="15.75" customHeight="1">
      <c r="A53" s="39"/>
      <c r="B53" s="4"/>
      <c r="C53" s="40"/>
      <c r="D53" s="11"/>
      <c r="E53" s="37"/>
      <c r="F53" s="37"/>
      <c r="G53" s="37"/>
      <c r="H53" s="37"/>
      <c r="I53" s="37"/>
      <c r="J53" s="37"/>
      <c r="K53" s="38"/>
      <c r="L53" s="38"/>
      <c r="M53" s="38"/>
      <c r="N53" s="38"/>
      <c r="O53" s="38"/>
      <c r="P53" s="38"/>
      <c r="Q53" s="4"/>
      <c r="BD53" s="1"/>
      <c r="BE53" s="1"/>
    </row>
    <row r="54" spans="1:57" ht="15.75" customHeight="1">
      <c r="A54" s="39"/>
      <c r="B54" s="4"/>
      <c r="C54" s="40"/>
      <c r="D54" s="11"/>
      <c r="E54" s="37"/>
      <c r="F54" s="37"/>
      <c r="G54" s="37"/>
      <c r="H54" s="37"/>
      <c r="I54" s="37"/>
      <c r="J54" s="37"/>
      <c r="K54" s="38"/>
      <c r="L54" s="38"/>
      <c r="M54" s="38"/>
      <c r="N54" s="38"/>
      <c r="O54" s="38"/>
      <c r="P54" s="38"/>
      <c r="Q54" s="4"/>
      <c r="BD54" s="1"/>
      <c r="BE54" s="1"/>
    </row>
    <row r="55" spans="1:57" ht="15.75" customHeight="1">
      <c r="A55" s="39"/>
      <c r="B55" s="4"/>
      <c r="C55" s="40"/>
      <c r="D55" s="11"/>
      <c r="E55" s="37"/>
      <c r="F55" s="37"/>
      <c r="G55" s="37"/>
      <c r="H55" s="37"/>
      <c r="I55" s="37"/>
      <c r="J55" s="37"/>
      <c r="K55" s="38"/>
      <c r="L55" s="38"/>
      <c r="M55" s="38"/>
      <c r="N55" s="38"/>
      <c r="O55" s="38"/>
      <c r="P55" s="38"/>
      <c r="Q55" s="4"/>
      <c r="BD55" s="1"/>
      <c r="BE55" s="1"/>
    </row>
    <row r="56" spans="1:57" ht="15.75" customHeight="1">
      <c r="A56" s="41"/>
      <c r="B56" s="4"/>
      <c r="C56" s="4"/>
      <c r="D56" s="4"/>
      <c r="E56" s="6"/>
      <c r="F56" s="6"/>
      <c r="G56" s="6"/>
      <c r="H56" s="6"/>
      <c r="I56" s="4"/>
      <c r="J56" s="4"/>
      <c r="K56" s="42"/>
      <c r="L56" s="42"/>
      <c r="M56" s="42"/>
      <c r="N56" s="42"/>
      <c r="O56" s="42"/>
      <c r="P56" s="42"/>
      <c r="Q56" s="4"/>
      <c r="BD56" s="1"/>
      <c r="BE56" s="1"/>
    </row>
    <row r="57" spans="1:57" ht="15.75" customHeight="1">
      <c r="A57" s="212"/>
      <c r="B57" s="212"/>
      <c r="C57" s="4"/>
      <c r="D57" s="11"/>
      <c r="E57" s="43"/>
      <c r="F57" s="43"/>
      <c r="G57" s="43"/>
      <c r="H57" s="43"/>
      <c r="I57" s="44"/>
      <c r="J57" s="44"/>
      <c r="K57" s="45"/>
      <c r="L57" s="45"/>
      <c r="M57" s="45"/>
      <c r="N57" s="45"/>
      <c r="O57" s="45"/>
      <c r="P57" s="45"/>
      <c r="Q57" s="4"/>
      <c r="BD57" s="1"/>
      <c r="BE57" s="1"/>
    </row>
    <row r="58" spans="1:57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BD58" s="1"/>
      <c r="BE58" s="1"/>
    </row>
    <row r="59" spans="1:57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BD59" s="1"/>
      <c r="BE59" s="1"/>
    </row>
    <row r="60" spans="1:57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BD60" s="1"/>
      <c r="BE60" s="1"/>
    </row>
    <row r="61" spans="1:57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BD61" s="1"/>
      <c r="BE61" s="1"/>
    </row>
    <row r="62" spans="1:57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BD62" s="1"/>
      <c r="BE62" s="1"/>
    </row>
    <row r="63" spans="1:57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BD63" s="1"/>
      <c r="BE63" s="1"/>
    </row>
    <row r="64" spans="1:57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BD64" s="1"/>
      <c r="BE64" s="1"/>
    </row>
    <row r="65" spans="1:57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BD65" s="1"/>
      <c r="BE65" s="1"/>
    </row>
    <row r="66" spans="1:57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BD66" s="1"/>
      <c r="BE66" s="1"/>
    </row>
    <row r="67" spans="1:5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BD67" s="1"/>
      <c r="BE67" s="1"/>
    </row>
    <row r="68" spans="1:57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BD68" s="1"/>
      <c r="BE68" s="1"/>
    </row>
    <row r="69" spans="1:57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BD69" s="1"/>
      <c r="BE69" s="1"/>
    </row>
    <row r="70" spans="1:57" ht="15.75" customHeight="1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BD70" s="1"/>
      <c r="BE70" s="1"/>
    </row>
    <row r="71" spans="1:57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BD71" s="1"/>
      <c r="BE71" s="1"/>
    </row>
    <row r="72" spans="1:57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BD72" s="1"/>
      <c r="BE72" s="1"/>
    </row>
    <row r="73" spans="1:57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BD73" s="1"/>
      <c r="BE73" s="1"/>
    </row>
    <row r="74" spans="1:57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BD74" s="1"/>
      <c r="BE74" s="1"/>
    </row>
    <row r="75" spans="1:57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BD75" s="1"/>
      <c r="BE75" s="1"/>
    </row>
    <row r="76" spans="1:57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BD76" s="1"/>
      <c r="BE76" s="1"/>
    </row>
    <row r="77" spans="1:5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BD77" s="1"/>
      <c r="BE77" s="1"/>
    </row>
    <row r="78" spans="1:57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BD78" s="1"/>
      <c r="BE78" s="1"/>
    </row>
    <row r="79" spans="1:57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BD79" s="1"/>
      <c r="BE79" s="1"/>
    </row>
    <row r="80" spans="1:57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BD80" s="1"/>
      <c r="BE80" s="1"/>
    </row>
    <row r="81" spans="1:57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BD81" s="1"/>
      <c r="BE81" s="1"/>
    </row>
    <row r="82" spans="1:57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BD82" s="1"/>
      <c r="BE82" s="1"/>
    </row>
    <row r="83" spans="1:57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BD83" s="1"/>
      <c r="BE83" s="1"/>
    </row>
    <row r="84" spans="1:57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BD84" s="1"/>
      <c r="BE84" s="1"/>
    </row>
  </sheetData>
  <sheetProtection/>
  <mergeCells count="3">
    <mergeCell ref="A57:B57"/>
    <mergeCell ref="A2:E2"/>
    <mergeCell ref="A1:E1"/>
  </mergeCells>
  <hyperlinks>
    <hyperlink ref="A28" r:id="rId1" display="info@fluegelvieh.de "/>
  </hyperlinks>
  <printOptions/>
  <pageMargins left="0.787401575" right="0.787401575" top="0.984251969" bottom="0.984251969" header="0.4921259845" footer="0.492125984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X85"/>
  <sheetViews>
    <sheetView zoomScalePageLayoutView="0" workbookViewId="0" topLeftCell="A1">
      <selection activeCell="F17" sqref="F17"/>
    </sheetView>
  </sheetViews>
  <sheetFormatPr defaultColWidth="11.5546875" defaultRowHeight="15"/>
  <cols>
    <col min="1" max="1" width="19.6640625" style="0" customWidth="1"/>
    <col min="2" max="2" width="9.3359375" style="0" customWidth="1"/>
    <col min="3" max="3" width="2.10546875" style="0" customWidth="1"/>
    <col min="4" max="4" width="11.88671875" style="0" customWidth="1"/>
    <col min="6" max="6" width="6.21484375" style="0" customWidth="1"/>
    <col min="7" max="7" width="13.3359375" style="0" customWidth="1"/>
    <col min="8" max="8" width="8.3359375" style="0" customWidth="1"/>
    <col min="9" max="9" width="0.88671875" style="0" customWidth="1"/>
    <col min="10" max="10" width="3.77734375" style="0" customWidth="1"/>
    <col min="11" max="11" width="10.77734375" style="0" customWidth="1"/>
    <col min="12" max="12" width="13.21484375" style="0" customWidth="1"/>
    <col min="13" max="13" width="14.4453125" style="0" customWidth="1"/>
    <col min="14" max="14" width="4.10546875" style="0" customWidth="1"/>
    <col min="15" max="22" width="10.77734375" style="0" customWidth="1"/>
    <col min="23" max="23" width="11.6640625" style="0" bestFit="1" customWidth="1"/>
    <col min="26" max="26" width="11.5546875" style="0" customWidth="1"/>
  </cols>
  <sheetData>
    <row r="1" spans="1:5" ht="21" thickBot="1">
      <c r="A1" s="236" t="s">
        <v>83</v>
      </c>
      <c r="B1" s="236"/>
      <c r="C1" s="236"/>
      <c r="D1" s="236"/>
      <c r="E1" s="236"/>
    </row>
    <row r="2" spans="1:15" ht="21.75" customHeight="1">
      <c r="A2" s="154" t="s">
        <v>218</v>
      </c>
      <c r="B2" s="150"/>
      <c r="C2" s="150"/>
      <c r="D2" s="155">
        <v>15</v>
      </c>
      <c r="E2" s="156"/>
      <c r="F2" s="157"/>
      <c r="G2" s="156"/>
      <c r="H2" s="158"/>
      <c r="I2" s="96"/>
      <c r="J2" s="148"/>
      <c r="K2" s="149"/>
      <c r="L2" s="153"/>
      <c r="M2" s="150"/>
      <c r="N2" s="151"/>
      <c r="O2" s="101"/>
    </row>
    <row r="3" spans="1:14" ht="36.75" customHeight="1" thickBot="1">
      <c r="A3" s="220" t="s">
        <v>69</v>
      </c>
      <c r="B3" s="221"/>
      <c r="C3" s="222"/>
      <c r="D3" s="145" t="s">
        <v>141</v>
      </c>
      <c r="E3" s="146" t="s">
        <v>140</v>
      </c>
      <c r="F3" s="243" t="s">
        <v>214</v>
      </c>
      <c r="G3" s="243"/>
      <c r="H3" s="159" t="s">
        <v>215</v>
      </c>
      <c r="J3" s="240" t="s">
        <v>142</v>
      </c>
      <c r="K3" s="230"/>
      <c r="L3" s="231"/>
      <c r="M3" s="147" t="s">
        <v>154</v>
      </c>
      <c r="N3" s="152"/>
    </row>
    <row r="4" spans="1:14" ht="20.25" customHeight="1">
      <c r="A4" s="223"/>
      <c r="B4" s="224"/>
      <c r="C4" s="225"/>
      <c r="D4" s="241" t="s">
        <v>155</v>
      </c>
      <c r="E4" s="242"/>
      <c r="F4" s="218" t="s">
        <v>217</v>
      </c>
      <c r="G4" s="219"/>
      <c r="H4" s="160"/>
      <c r="J4" s="237" t="s">
        <v>149</v>
      </c>
      <c r="K4" s="109" t="s">
        <v>153</v>
      </c>
      <c r="L4" s="110" t="e">
        <f>E82/D81*880</f>
        <v>#DIV/0!</v>
      </c>
      <c r="M4" s="126">
        <f>(E84+E85)/2</f>
        <v>10.899999999999999</v>
      </c>
      <c r="N4" s="100" t="e">
        <f>IF(L4&lt;E$84,"!!!",IF(L4&gt;E$85,"!!!","OK"))</f>
        <v>#DIV/0!</v>
      </c>
    </row>
    <row r="5" spans="1:14" ht="21" customHeight="1">
      <c r="A5" s="161">
        <v>102</v>
      </c>
      <c r="B5" s="170">
        <f>C5/10</f>
        <v>0</v>
      </c>
      <c r="C5" s="29">
        <v>0</v>
      </c>
      <c r="D5" s="187">
        <v>0</v>
      </c>
      <c r="E5" s="187">
        <v>100</v>
      </c>
      <c r="F5" s="107" t="str">
        <f>HLOOKUP(Futterwertabelle!T$2,Futterwertabelle!T$2:T$126,($A5+1),FALSE)</f>
        <v>o.B.</v>
      </c>
      <c r="G5" s="108" t="str">
        <f>IF(HLOOKUP(Futterwertabelle!U$2,Futterwertabelle!U$2:U$126,($A5+1),FALSE)=0," ",HLOOKUP(Futterwertabelle!U$2,Futterwertabelle!U$2:U$126,($A5+1)))</f>
        <v>)* 30% Küken</v>
      </c>
      <c r="H5" s="162">
        <f>(HLOOKUP(Futterwertabelle!S$2,Futterwertabelle!S$2:S$126,($A5+1),FALSE))</f>
        <v>0.21</v>
      </c>
      <c r="J5" s="238"/>
      <c r="K5" s="111" t="s">
        <v>0</v>
      </c>
      <c r="L5" s="112" t="e">
        <f>F$82/$D$81*880</f>
        <v>#DIV/0!</v>
      </c>
      <c r="M5" s="127"/>
      <c r="N5" s="98"/>
    </row>
    <row r="6" spans="1:14" ht="21" customHeight="1">
      <c r="A6" s="161">
        <v>1</v>
      </c>
      <c r="B6" s="170">
        <f aca="true" t="shared" si="0" ref="B6:B20">C6/10</f>
        <v>0</v>
      </c>
      <c r="C6" s="29">
        <v>0</v>
      </c>
      <c r="D6" s="187">
        <v>0</v>
      </c>
      <c r="E6" s="187">
        <v>100</v>
      </c>
      <c r="F6" s="107">
        <f>HLOOKUP(Futterwertabelle!T$2,Futterwertabelle!T$2:T$126,($A6+1),FALSE)</f>
        <v>0</v>
      </c>
      <c r="G6" s="108" t="str">
        <f>IF(HLOOKUP(Futterwertabelle!U$2,Futterwertabelle!U$2:U$126,($A6+1),FALSE)=0," ",HLOOKUP(Futterwertabelle!U$2,Futterwertabelle!U$2:U$126,($A6+1)))</f>
        <v> </v>
      </c>
      <c r="H6" s="162">
        <f>(HLOOKUP(Futterwertabelle!S$2,Futterwertabelle!S$2:S$126,($A6+1),FALSE))</f>
        <v>0</v>
      </c>
      <c r="J6" s="238"/>
      <c r="K6" s="113" t="s">
        <v>2</v>
      </c>
      <c r="L6" s="112" t="e">
        <f>J$82/$D$81*880</f>
        <v>#DIV/0!</v>
      </c>
      <c r="M6" s="128">
        <f>(J84+J85)/2</f>
        <v>0.1575</v>
      </c>
      <c r="N6" s="98" t="e">
        <f>IF(L6&lt;J$84,"!!!",IF(L6&gt;J$85,"!!!","OK"))</f>
        <v>#DIV/0!</v>
      </c>
    </row>
    <row r="7" spans="1:15" ht="21" customHeight="1">
      <c r="A7" s="161">
        <v>1</v>
      </c>
      <c r="B7" s="170">
        <f t="shared" si="0"/>
        <v>0</v>
      </c>
      <c r="C7" s="29">
        <v>0</v>
      </c>
      <c r="D7" s="187">
        <v>0</v>
      </c>
      <c r="E7" s="187">
        <v>100</v>
      </c>
      <c r="F7" s="107">
        <f>HLOOKUP(Futterwertabelle!T$2,Futterwertabelle!T$2:T$126,($A7+1),FALSE)</f>
        <v>0</v>
      </c>
      <c r="G7" s="108" t="str">
        <f>IF(HLOOKUP(Futterwertabelle!U$2,Futterwertabelle!U$2:U$126,($A7+1),FALSE)=0," ",HLOOKUP(Futterwertabelle!U$2,Futterwertabelle!U$2:U$126,($A7+1)))</f>
        <v> </v>
      </c>
      <c r="H7" s="162">
        <f>(HLOOKUP(Futterwertabelle!S$2,Futterwertabelle!S$2:S$126,($A7+1),FALSE))</f>
        <v>0</v>
      </c>
      <c r="J7" s="238"/>
      <c r="K7" s="111" t="s">
        <v>1</v>
      </c>
      <c r="L7" s="112" t="e">
        <f>K$82/$D$81*880</f>
        <v>#DIV/0!</v>
      </c>
      <c r="M7" s="127"/>
      <c r="N7" s="98"/>
      <c r="O7" s="171"/>
    </row>
    <row r="8" spans="1:14" ht="21" customHeight="1" thickBot="1">
      <c r="A8" s="161">
        <v>1</v>
      </c>
      <c r="B8" s="170">
        <f t="shared" si="0"/>
        <v>0</v>
      </c>
      <c r="C8" s="29">
        <v>0</v>
      </c>
      <c r="D8" s="187">
        <v>0</v>
      </c>
      <c r="E8" s="187">
        <v>100</v>
      </c>
      <c r="F8" s="107">
        <f>HLOOKUP(Futterwertabelle!T$2,Futterwertabelle!T$2:T$126,($A8+1),FALSE)</f>
        <v>0</v>
      </c>
      <c r="G8" s="108" t="str">
        <f>IF(HLOOKUP(Futterwertabelle!U$2,Futterwertabelle!U$2:U$126,($A8+1),FALSE)=0," ",HLOOKUP(Futterwertabelle!U$2,Futterwertabelle!U$2:U$126,($A8+1)))</f>
        <v> </v>
      </c>
      <c r="H8" s="162">
        <f>(HLOOKUP(Futterwertabelle!S$2,Futterwertabelle!S$2:S$126,($A8+1),FALSE))</f>
        <v>0</v>
      </c>
      <c r="J8" s="229"/>
      <c r="K8" s="114" t="s">
        <v>3</v>
      </c>
      <c r="L8" s="115" t="e">
        <f>L$82/$D$81*880</f>
        <v>#DIV/0!</v>
      </c>
      <c r="M8" s="129"/>
      <c r="N8" s="99"/>
    </row>
    <row r="9" spans="1:14" ht="21" customHeight="1">
      <c r="A9" s="161">
        <v>1</v>
      </c>
      <c r="B9" s="170">
        <f>C9/10</f>
        <v>0</v>
      </c>
      <c r="C9" s="29">
        <v>0</v>
      </c>
      <c r="D9" s="187">
        <v>0</v>
      </c>
      <c r="E9" s="187">
        <v>100</v>
      </c>
      <c r="F9" s="107">
        <f>HLOOKUP(Futterwertabelle!T$2,Futterwertabelle!T$2:T$126,($A9+1),FALSE)</f>
        <v>0</v>
      </c>
      <c r="G9" s="108" t="str">
        <f>IF(HLOOKUP(Futterwertabelle!U$2,Futterwertabelle!U$2:U$126,($A9+1),FALSE)=0," ",HLOOKUP(Futterwertabelle!U$2,Futterwertabelle!U$2:U$126,($A9+1)))</f>
        <v> </v>
      </c>
      <c r="H9" s="162">
        <f>(HLOOKUP(Futterwertabelle!S$2,Futterwertabelle!S$2:S$126,($A9+1),FALSE))</f>
        <v>0</v>
      </c>
      <c r="J9" s="239" t="s">
        <v>150</v>
      </c>
      <c r="K9" s="116" t="s">
        <v>143</v>
      </c>
      <c r="L9" s="117" t="e">
        <f>M$82/$D$81*880</f>
        <v>#DIV/0!</v>
      </c>
      <c r="M9" s="130">
        <f>(M84+M85)/2</f>
        <v>0.0325</v>
      </c>
      <c r="N9" s="97" t="e">
        <f>IF(L9&lt;M$84,"!!!",IF(L9&gt;M$85,"!!!","OK"))</f>
        <v>#DIV/0!</v>
      </c>
    </row>
    <row r="10" spans="1:14" ht="21" customHeight="1">
      <c r="A10" s="161">
        <v>1</v>
      </c>
      <c r="B10" s="170">
        <f t="shared" si="0"/>
        <v>0</v>
      </c>
      <c r="C10" s="29">
        <v>0</v>
      </c>
      <c r="D10" s="187">
        <v>0</v>
      </c>
      <c r="E10" s="187">
        <v>100</v>
      </c>
      <c r="F10" s="107">
        <f>HLOOKUP(Futterwertabelle!T$2,Futterwertabelle!T$2:T$126,($A10+1),FALSE)</f>
        <v>0</v>
      </c>
      <c r="G10" s="108" t="str">
        <f>IF(HLOOKUP(Futterwertabelle!U$2,Futterwertabelle!U$2:U$126,($A10+1),FALSE)=0," ",HLOOKUP(Futterwertabelle!U$2,Futterwertabelle!U$2:U$126,($A10+1)))</f>
        <v> </v>
      </c>
      <c r="H10" s="162">
        <f>(HLOOKUP(Futterwertabelle!S$2,Futterwertabelle!S$2:S$126,($A10+1),FALSE))</f>
        <v>0</v>
      </c>
      <c r="J10" s="238"/>
      <c r="K10" s="118" t="s">
        <v>144</v>
      </c>
      <c r="L10" s="119" t="e">
        <f>N$82/$D$81*880</f>
        <v>#DIV/0!</v>
      </c>
      <c r="M10" s="131">
        <f>(N84+N85)/2</f>
        <v>0.006500000000000001</v>
      </c>
      <c r="N10" s="98" t="e">
        <f>IF(L10&lt;N$84,"!!!",IF(L10&gt;N$85,"!!!","OK"))</f>
        <v>#DIV/0!</v>
      </c>
    </row>
    <row r="11" spans="1:14" ht="21" customHeight="1" thickBot="1">
      <c r="A11" s="161">
        <v>1</v>
      </c>
      <c r="B11" s="170">
        <f t="shared" si="0"/>
        <v>0</v>
      </c>
      <c r="C11" s="106">
        <v>0</v>
      </c>
      <c r="D11" s="187">
        <v>0</v>
      </c>
      <c r="E11" s="187">
        <v>100</v>
      </c>
      <c r="F11" s="107">
        <f>HLOOKUP(Futterwertabelle!T$2,Futterwertabelle!T$2:T$126,($A11+1),FALSE)</f>
        <v>0</v>
      </c>
      <c r="G11" s="108" t="str">
        <f>IF(HLOOKUP(Futterwertabelle!U$2,Futterwertabelle!U$2:U$126,($A11+1),FALSE)=0," ",HLOOKUP(Futterwertabelle!U$2,Futterwertabelle!U$2:U$126,($A11+1)))</f>
        <v> </v>
      </c>
      <c r="H11" s="162">
        <f>(HLOOKUP(Futterwertabelle!S$2,Futterwertabelle!S$2:S$126,($A11+1),FALSE))</f>
        <v>0</v>
      </c>
      <c r="J11" s="229"/>
      <c r="K11" s="120" t="s">
        <v>145</v>
      </c>
      <c r="L11" s="121" t="e">
        <f>O$82/$D$81*880</f>
        <v>#DIV/0!</v>
      </c>
      <c r="M11" s="132">
        <f>(O84+O85)/2</f>
        <v>0.00185</v>
      </c>
      <c r="N11" s="99" t="e">
        <f>IF(L11&lt;O$84,"!!!",IF(L11&gt;O$85,"!!!","OK"))</f>
        <v>#DIV/0!</v>
      </c>
    </row>
    <row r="12" spans="1:14" ht="21" customHeight="1">
      <c r="A12" s="161">
        <v>1</v>
      </c>
      <c r="B12" s="170">
        <f t="shared" si="0"/>
        <v>0</v>
      </c>
      <c r="C12" s="29">
        <v>0</v>
      </c>
      <c r="D12" s="187">
        <v>0</v>
      </c>
      <c r="E12" s="187">
        <v>100</v>
      </c>
      <c r="F12" s="107">
        <f>HLOOKUP(Futterwertabelle!T$2,Futterwertabelle!T$2:T$126,($A12+1),FALSE)</f>
        <v>0</v>
      </c>
      <c r="G12" s="108" t="str">
        <f>IF(HLOOKUP(Futterwertabelle!U$2,Futterwertabelle!U$2:U$126,($A12+1),FALSE)=0," ",HLOOKUP(Futterwertabelle!U$2,Futterwertabelle!U$2:U$126,($A12+1)))</f>
        <v> </v>
      </c>
      <c r="H12" s="162">
        <f>(HLOOKUP(Futterwertabelle!S$2,Futterwertabelle!S$2:S$126,($A12+1),FALSE))</f>
        <v>0</v>
      </c>
      <c r="J12" s="244" t="s">
        <v>151</v>
      </c>
      <c r="K12" s="122" t="s">
        <v>72</v>
      </c>
      <c r="L12" s="123" t="e">
        <f>P$82/$D$81*880</f>
        <v>#DIV/0!</v>
      </c>
      <c r="M12" s="133">
        <f>P84</f>
        <v>0.0032</v>
      </c>
      <c r="N12" s="97" t="e">
        <f>IF(L12&lt;P$84,"!!!",IF(L12&gt;P$85,"!!!","OK"))</f>
        <v>#DIV/0!</v>
      </c>
    </row>
    <row r="13" spans="1:14" ht="21" customHeight="1">
      <c r="A13" s="161">
        <v>1</v>
      </c>
      <c r="B13" s="170">
        <f t="shared" si="0"/>
        <v>0</v>
      </c>
      <c r="C13" s="29">
        <v>0</v>
      </c>
      <c r="D13" s="187">
        <v>0</v>
      </c>
      <c r="E13" s="187">
        <v>100</v>
      </c>
      <c r="F13" s="107">
        <f>HLOOKUP(Futterwertabelle!T$2,Futterwertabelle!T$2:T$126,($A13+1),FALSE)</f>
        <v>0</v>
      </c>
      <c r="G13" s="108" t="str">
        <f>IF(HLOOKUP(Futterwertabelle!U$2,Futterwertabelle!U$2:U$126,($A13+1),FALSE)=0," ",HLOOKUP(Futterwertabelle!U$2,Futterwertabelle!U$2:U$126,($A13+1)))</f>
        <v> </v>
      </c>
      <c r="H13" s="162">
        <f>(HLOOKUP(Futterwertabelle!S$2,Futterwertabelle!S$2:S$126,($A13+1),FALSE))</f>
        <v>0</v>
      </c>
      <c r="J13" s="245"/>
      <c r="K13" s="124" t="s">
        <v>82</v>
      </c>
      <c r="L13" s="125" t="e">
        <f>Q$82/$D$81*880</f>
        <v>#DIV/0!</v>
      </c>
      <c r="M13" s="134">
        <f>Q84</f>
        <v>0.006</v>
      </c>
      <c r="N13" s="98" t="e">
        <f>IF(L13&lt;Q$84,"!!!",IF(L13&gt;Q$85,"!!!","OK"))</f>
        <v>#DIV/0!</v>
      </c>
    </row>
    <row r="14" spans="1:14" ht="21" customHeight="1">
      <c r="A14" s="161">
        <v>1</v>
      </c>
      <c r="B14" s="170">
        <f t="shared" si="0"/>
        <v>0</v>
      </c>
      <c r="C14" s="29">
        <v>0</v>
      </c>
      <c r="D14" s="187">
        <v>0</v>
      </c>
      <c r="E14" s="187">
        <v>100</v>
      </c>
      <c r="F14" s="107">
        <f>HLOOKUP(Futterwertabelle!T$2,Futterwertabelle!T$2:T$126,($A14+1),FALSE)</f>
        <v>0</v>
      </c>
      <c r="G14" s="108" t="str">
        <f>IF(HLOOKUP(Futterwertabelle!U$2,Futterwertabelle!U$2:U$126,($A14+1),FALSE)=0," ",HLOOKUP(Futterwertabelle!U$2,Futterwertabelle!U$2:U$126,($A14+1)))</f>
        <v> </v>
      </c>
      <c r="H14" s="162">
        <f>(HLOOKUP(Futterwertabelle!S$2,Futterwertabelle!S$2:S$126,($A14+1),FALSE))</f>
        <v>0</v>
      </c>
      <c r="J14" s="245"/>
      <c r="K14" s="169" t="s">
        <v>4</v>
      </c>
      <c r="L14" s="125" t="e">
        <f>R$82/$D$81*880</f>
        <v>#DIV/0!</v>
      </c>
      <c r="M14" s="134">
        <f>R84</f>
        <v>0.0065</v>
      </c>
      <c r="N14" s="98" t="e">
        <f>IF(L14&lt;R$84,"!!!",IF(L14&gt;R$85,"!!!","OK"))</f>
        <v>#DIV/0!</v>
      </c>
    </row>
    <row r="15" spans="1:14" ht="21" customHeight="1">
      <c r="A15" s="161">
        <v>1</v>
      </c>
      <c r="B15" s="170">
        <f t="shared" si="0"/>
        <v>0</v>
      </c>
      <c r="C15" s="29">
        <v>0</v>
      </c>
      <c r="D15" s="187">
        <v>0</v>
      </c>
      <c r="E15" s="187">
        <v>100</v>
      </c>
      <c r="F15" s="107">
        <f>HLOOKUP(Futterwertabelle!T$2,Futterwertabelle!T$2:T$126,($A15+1),FALSE)</f>
        <v>0</v>
      </c>
      <c r="G15" s="108" t="str">
        <f>IF(HLOOKUP(Futterwertabelle!U$2,Futterwertabelle!U$2:U$126,($A15+1),FALSE)=0," ",HLOOKUP(Futterwertabelle!U$2,Futterwertabelle!U$2:U$126,($A15+1)))</f>
        <v> </v>
      </c>
      <c r="H15" s="162">
        <f>(HLOOKUP(Futterwertabelle!S$2,Futterwertabelle!S$2:S$126,($A15+1),FALSE))</f>
        <v>0</v>
      </c>
      <c r="J15" s="245"/>
      <c r="K15" s="169" t="s">
        <v>74</v>
      </c>
      <c r="L15" s="125" t="e">
        <f>S$82/$D$81*880</f>
        <v>#DIV/0!</v>
      </c>
      <c r="M15" s="134">
        <f>S84</f>
        <v>0.0043</v>
      </c>
      <c r="N15" s="98" t="e">
        <f>IF(L15&lt;S$84,"!!!",IF(L15&gt;S$85,"!!!","OK"))</f>
        <v>#DIV/0!</v>
      </c>
    </row>
    <row r="16" spans="1:14" ht="21" customHeight="1" thickBot="1">
      <c r="A16" s="161">
        <v>1</v>
      </c>
      <c r="B16" s="170">
        <f t="shared" si="0"/>
        <v>0</v>
      </c>
      <c r="C16" s="29">
        <v>0</v>
      </c>
      <c r="D16" s="187">
        <v>0</v>
      </c>
      <c r="E16" s="187">
        <v>100</v>
      </c>
      <c r="F16" s="107">
        <f>HLOOKUP(Futterwertabelle!T$2,Futterwertabelle!T$2:T$126,($A16+1),FALSE)</f>
        <v>0</v>
      </c>
      <c r="G16" s="108" t="str">
        <f>IF(HLOOKUP(Futterwertabelle!U$2,Futterwertabelle!U$2:U$126,($A16+1),FALSE)=0," ",HLOOKUP(Futterwertabelle!U$2,Futterwertabelle!U$2:U$126,($A16+1)))</f>
        <v> </v>
      </c>
      <c r="H16" s="162">
        <f>(HLOOKUP(Futterwertabelle!S$2,Futterwertabelle!S$2:S$126,($A16+1),FALSE))</f>
        <v>0</v>
      </c>
      <c r="J16" s="246"/>
      <c r="K16" s="169" t="s">
        <v>75</v>
      </c>
      <c r="L16" s="125" t="e">
        <f>T$82/$D$81*880</f>
        <v>#DIV/0!</v>
      </c>
      <c r="M16" s="134">
        <f>T84</f>
        <v>0.0014</v>
      </c>
      <c r="N16" s="98" t="e">
        <f>IF(L16&lt;T$84,"!!!",IF(L16&gt;T$85,"!!!","OK"))</f>
        <v>#DIV/0!</v>
      </c>
    </row>
    <row r="17" spans="1:14" ht="21" customHeight="1">
      <c r="A17" s="161">
        <v>1</v>
      </c>
      <c r="B17" s="170">
        <f t="shared" si="0"/>
        <v>0</v>
      </c>
      <c r="C17" s="29">
        <v>0</v>
      </c>
      <c r="D17" s="187">
        <v>0</v>
      </c>
      <c r="E17" s="187">
        <v>100</v>
      </c>
      <c r="F17" s="107">
        <f>HLOOKUP(Futterwertabelle!T$2,Futterwertabelle!T$2:T$126,($A17+1),FALSE)</f>
        <v>0</v>
      </c>
      <c r="G17" s="108" t="str">
        <f>IF(HLOOKUP(Futterwertabelle!U$2,Futterwertabelle!U$2:U$126,($A17+1),FALSE)=0," ",HLOOKUP(Futterwertabelle!U$2,Futterwertabelle!U$2:U$126,($A17+1)))</f>
        <v> </v>
      </c>
      <c r="H17" s="162">
        <f>(HLOOKUP(Futterwertabelle!S$2,Futterwertabelle!S$2:S$126,($A17+1),FALSE))</f>
        <v>0</v>
      </c>
      <c r="J17" s="247" t="s">
        <v>152</v>
      </c>
      <c r="K17" s="138" t="s">
        <v>146</v>
      </c>
      <c r="L17" s="139" t="e">
        <f>U82/D81*880</f>
        <v>#DIV/0!</v>
      </c>
      <c r="M17" s="135">
        <f>(U84+U85)/2</f>
        <v>17800</v>
      </c>
      <c r="N17" s="97" t="e">
        <f>IF(L17&lt;U$84,"!!!",IF(L17&gt;U$85,"!!!","OK"))</f>
        <v>#DIV/0!</v>
      </c>
    </row>
    <row r="18" spans="1:14" ht="21" customHeight="1">
      <c r="A18" s="161">
        <v>1</v>
      </c>
      <c r="B18" s="170">
        <f t="shared" si="0"/>
        <v>4.882812427240425E-05</v>
      </c>
      <c r="C18" s="29">
        <v>0.0004882812427240425</v>
      </c>
      <c r="D18" s="187">
        <v>0</v>
      </c>
      <c r="E18" s="187">
        <v>100</v>
      </c>
      <c r="F18" s="107">
        <f>HLOOKUP(Futterwertabelle!T$2,Futterwertabelle!T$2:T$126,($A18+1),FALSE)</f>
        <v>0</v>
      </c>
      <c r="G18" s="108" t="str">
        <f>IF(HLOOKUP(Futterwertabelle!U$2,Futterwertabelle!U$2:U$126,($A18+1),FALSE)=0," ",HLOOKUP(Futterwertabelle!U$2,Futterwertabelle!U$2:U$126,($A18+1)))</f>
        <v> </v>
      </c>
      <c r="H18" s="162">
        <f>(HLOOKUP(Futterwertabelle!S$2,Futterwertabelle!S$2:S$126,($A18+1),FALSE))</f>
        <v>0</v>
      </c>
      <c r="J18" s="248"/>
      <c r="K18" s="140" t="s">
        <v>147</v>
      </c>
      <c r="L18" s="141" t="e">
        <f>V82/D81*880</f>
        <v>#DIV/0!</v>
      </c>
      <c r="M18" s="136">
        <f>(V84+V85)/2</f>
        <v>2600</v>
      </c>
      <c r="N18" s="98" t="e">
        <f>IF(L18&lt;V$84,"!!!",IF(L18&gt;V$85,"!!!","OK"))</f>
        <v>#DIV/0!</v>
      </c>
    </row>
    <row r="19" spans="1:14" ht="21" customHeight="1" thickBot="1">
      <c r="A19" s="161">
        <v>1</v>
      </c>
      <c r="B19" s="170">
        <f t="shared" si="0"/>
        <v>0</v>
      </c>
      <c r="C19" s="29">
        <v>0</v>
      </c>
      <c r="D19" s="187">
        <v>0</v>
      </c>
      <c r="E19" s="187">
        <v>100</v>
      </c>
      <c r="F19" s="107">
        <f>HLOOKUP(Futterwertabelle!T$2,Futterwertabelle!T$2:T$126,($A19+1),FALSE)</f>
        <v>0</v>
      </c>
      <c r="G19" s="108" t="str">
        <f>IF(HLOOKUP(Futterwertabelle!U$2,Futterwertabelle!U$2:U$126,($A19+1),FALSE)=0," ",HLOOKUP(Futterwertabelle!U$2,Futterwertabelle!U$2:U$126,($A19+1)))</f>
        <v> </v>
      </c>
      <c r="H19" s="162">
        <f>(HLOOKUP(Futterwertabelle!S$2,Futterwertabelle!S$2:S$126,($A19+1),FALSE))</f>
        <v>0</v>
      </c>
      <c r="J19" s="249"/>
      <c r="K19" s="142" t="s">
        <v>148</v>
      </c>
      <c r="L19" s="143" t="e">
        <f>W82/D81*880</f>
        <v>#DIV/0!</v>
      </c>
      <c r="M19" s="137">
        <f>(W84+W85)/2</f>
        <v>80</v>
      </c>
      <c r="N19" s="99" t="e">
        <f>IF(L19&lt;W$84,"!!!",IF(L19&gt;W$85,"!!!","OK"))</f>
        <v>#DIV/0!</v>
      </c>
    </row>
    <row r="20" spans="1:14" ht="21" customHeight="1">
      <c r="A20" s="161">
        <v>1</v>
      </c>
      <c r="B20" s="170">
        <f t="shared" si="0"/>
        <v>0.03974485172855598</v>
      </c>
      <c r="C20" s="29">
        <v>0.3974485172855598</v>
      </c>
      <c r="D20" s="187">
        <v>0</v>
      </c>
      <c r="E20" s="187">
        <v>100</v>
      </c>
      <c r="F20" s="107">
        <f>HLOOKUP(Futterwertabelle!T$2,Futterwertabelle!T$2:T$126,($A20+1),FALSE)</f>
        <v>0</v>
      </c>
      <c r="G20" s="108" t="str">
        <f>IF(HLOOKUP(Futterwertabelle!U$2,Futterwertabelle!U$2:U$126,($A20+1),FALSE)=0," ",HLOOKUP(Futterwertabelle!U$2,Futterwertabelle!U$2:U$126,($A20+1)))</f>
        <v> </v>
      </c>
      <c r="H20" s="162">
        <f>(HLOOKUP(Futterwertabelle!S$2,Futterwertabelle!S$2:S$126,($A20+1),FALSE))</f>
        <v>0</v>
      </c>
      <c r="J20" s="250"/>
      <c r="K20" s="251"/>
      <c r="L20" s="251"/>
      <c r="M20" s="251"/>
      <c r="N20" s="252"/>
    </row>
    <row r="21" spans="1:14" ht="21" customHeight="1" thickBot="1">
      <c r="A21" s="161">
        <v>1</v>
      </c>
      <c r="B21" s="170">
        <f>C21/10</f>
        <v>3.406193509262687E-05</v>
      </c>
      <c r="C21" s="29">
        <v>0.0003406193509262687</v>
      </c>
      <c r="D21" s="187">
        <v>0</v>
      </c>
      <c r="E21" s="187">
        <v>100</v>
      </c>
      <c r="F21" s="107">
        <f>HLOOKUP(Futterwertabelle!T$2,Futterwertabelle!T$2:T$126,($A21+1),FALSE)</f>
        <v>0</v>
      </c>
      <c r="G21" s="108" t="str">
        <f>IF(HLOOKUP(Futterwertabelle!U$2,Futterwertabelle!U$2:U$126,($A21+1),FALSE)=0," ",HLOOKUP(Futterwertabelle!U$2,Futterwertabelle!U$2:U$126,($A21+1)))</f>
        <v> </v>
      </c>
      <c r="H21" s="162">
        <f>(HLOOKUP(Futterwertabelle!S$2,Futterwertabelle!S$2:S$126,($A21+1),FALSE))</f>
        <v>0</v>
      </c>
      <c r="J21" s="253"/>
      <c r="K21" s="254"/>
      <c r="L21" s="254"/>
      <c r="M21" s="254"/>
      <c r="N21" s="255"/>
    </row>
    <row r="22" spans="1:14" ht="21" customHeight="1">
      <c r="A22" s="161">
        <v>1</v>
      </c>
      <c r="B22" s="170">
        <f>C22/10</f>
        <v>0.10220730630380384</v>
      </c>
      <c r="C22" s="29">
        <v>1.0220730630380384</v>
      </c>
      <c r="D22" s="187">
        <v>0</v>
      </c>
      <c r="E22" s="187">
        <v>100</v>
      </c>
      <c r="F22" s="107">
        <f>HLOOKUP(Futterwertabelle!T$2,Futterwertabelle!T$2:T$126,($A22+1),FALSE)</f>
        <v>0</v>
      </c>
      <c r="G22" s="108" t="str">
        <f>IF(HLOOKUP(Futterwertabelle!U$2,Futterwertabelle!U$2:U$126,($A22+1),FALSE)=0," ",HLOOKUP(Futterwertabelle!U$2,Futterwertabelle!U$2:U$126,($A22+1)))</f>
        <v> </v>
      </c>
      <c r="H22" s="162">
        <f>(HLOOKUP(Futterwertabelle!S$2,Futterwertabelle!S$2:S$126,($A22+1),FALSE))</f>
        <v>0</v>
      </c>
      <c r="J22" s="226" t="s">
        <v>156</v>
      </c>
      <c r="K22" s="227"/>
      <c r="L22" s="228"/>
      <c r="M22" s="232" t="e">
        <f>X82*50</f>
        <v>#DIV/0!</v>
      </c>
      <c r="N22" s="233"/>
    </row>
    <row r="23" spans="1:14" ht="15.75" customHeight="1" thickBot="1">
      <c r="A23" s="163" t="s">
        <v>89</v>
      </c>
      <c r="B23" s="167">
        <f>SUM(B35:B52)</f>
        <v>0</v>
      </c>
      <c r="C23" s="164">
        <f>IF(ROUND(B23,1)=100,1,0)</f>
        <v>0</v>
      </c>
      <c r="D23" s="165"/>
      <c r="E23" s="165"/>
      <c r="F23" s="165"/>
      <c r="G23" s="165"/>
      <c r="H23" s="166"/>
      <c r="J23" s="229"/>
      <c r="K23" s="230"/>
      <c r="L23" s="231"/>
      <c r="M23" s="234"/>
      <c r="N23" s="235"/>
    </row>
    <row r="24" spans="1:3" ht="15.75">
      <c r="A24" s="144"/>
      <c r="B24" s="144"/>
      <c r="C24" s="28"/>
    </row>
    <row r="25" spans="1:3" ht="15">
      <c r="A25" s="25"/>
      <c r="C25" s="15"/>
    </row>
    <row r="26" ht="15">
      <c r="C26" s="15"/>
    </row>
    <row r="27" spans="2:21" ht="15.75">
      <c r="B27" s="26"/>
      <c r="D27" s="25"/>
      <c r="E27" s="89"/>
      <c r="F27" s="90"/>
      <c r="G27" s="90"/>
      <c r="H27" s="90"/>
      <c r="I27" s="90"/>
      <c r="J27" s="91"/>
      <c r="K27" s="92"/>
      <c r="L27" s="89"/>
      <c r="M27" s="93"/>
      <c r="O27" s="27"/>
      <c r="P27" s="20"/>
      <c r="Q27" s="20"/>
      <c r="R27" s="20"/>
      <c r="S27" s="20"/>
      <c r="T27" s="20"/>
      <c r="U27" s="20"/>
    </row>
    <row r="28" spans="4:15" ht="15.75">
      <c r="D28" s="15"/>
      <c r="E28" s="89"/>
      <c r="F28" s="92"/>
      <c r="G28" s="92"/>
      <c r="H28" s="92"/>
      <c r="I28" s="92"/>
      <c r="J28" s="94"/>
      <c r="K28" s="92"/>
      <c r="L28" s="89"/>
      <c r="M28" s="93"/>
      <c r="O28" s="27"/>
    </row>
    <row r="29" spans="4:15" ht="15.75">
      <c r="D29" s="15"/>
      <c r="E29" s="89"/>
      <c r="F29" s="92"/>
      <c r="G29" s="92"/>
      <c r="H29" s="92"/>
      <c r="I29" s="92"/>
      <c r="J29" s="91"/>
      <c r="K29" s="92"/>
      <c r="L29" s="89"/>
      <c r="M29" s="95"/>
      <c r="O29" s="27"/>
    </row>
    <row r="30" spans="5:13" ht="15.75">
      <c r="E30" s="89"/>
      <c r="F30" s="92"/>
      <c r="G30" s="92"/>
      <c r="H30" s="92"/>
      <c r="I30" s="92"/>
      <c r="J30" s="216"/>
      <c r="K30" s="216"/>
      <c r="L30" s="217"/>
      <c r="M30" s="217"/>
    </row>
    <row r="31" spans="5:13" ht="15.75">
      <c r="E31" s="89"/>
      <c r="F31" s="92"/>
      <c r="G31" s="92"/>
      <c r="H31" s="92"/>
      <c r="I31" s="92"/>
      <c r="J31" s="216"/>
      <c r="K31" s="216"/>
      <c r="L31" s="217"/>
      <c r="M31" s="217"/>
    </row>
    <row r="34" ht="16.5" customHeight="1"/>
    <row r="35" spans="1:24" ht="16.5" customHeight="1">
      <c r="A35" s="78"/>
      <c r="B35" s="21">
        <f aca="true" t="shared" si="1" ref="B35:B43">IF(D61=0,0,B5)</f>
        <v>0</v>
      </c>
      <c r="C35" s="21"/>
      <c r="D35" s="22">
        <f aca="true" t="shared" si="2" ref="D35:F43">IF($B5=0,0,D61*$B5)</f>
        <v>0</v>
      </c>
      <c r="E35" s="22">
        <f t="shared" si="2"/>
        <v>0</v>
      </c>
      <c r="F35" s="22">
        <f t="shared" si="2"/>
        <v>0</v>
      </c>
      <c r="G35" s="22"/>
      <c r="H35" s="22"/>
      <c r="I35" s="22"/>
      <c r="J35" s="22">
        <f aca="true" t="shared" si="3" ref="J35:X35">IF($B5=0,0,J61*$B5)</f>
        <v>0</v>
      </c>
      <c r="K35" s="22">
        <f t="shared" si="3"/>
        <v>0</v>
      </c>
      <c r="L35" s="22">
        <f t="shared" si="3"/>
        <v>0</v>
      </c>
      <c r="M35" s="22">
        <f t="shared" si="3"/>
        <v>0</v>
      </c>
      <c r="N35" s="22">
        <f t="shared" si="3"/>
        <v>0</v>
      </c>
      <c r="O35" s="22">
        <f t="shared" si="3"/>
        <v>0</v>
      </c>
      <c r="P35" s="22">
        <f t="shared" si="3"/>
        <v>0</v>
      </c>
      <c r="Q35" s="22">
        <f t="shared" si="3"/>
        <v>0</v>
      </c>
      <c r="R35" s="22">
        <f t="shared" si="3"/>
        <v>0</v>
      </c>
      <c r="S35" s="22">
        <f t="shared" si="3"/>
        <v>0</v>
      </c>
      <c r="T35" s="22">
        <f t="shared" si="3"/>
        <v>0</v>
      </c>
      <c r="U35" s="22">
        <f t="shared" si="3"/>
        <v>0</v>
      </c>
      <c r="V35" s="22">
        <f t="shared" si="3"/>
        <v>0</v>
      </c>
      <c r="W35" s="22">
        <f t="shared" si="3"/>
        <v>0</v>
      </c>
      <c r="X35" s="22">
        <f t="shared" si="3"/>
        <v>0</v>
      </c>
    </row>
    <row r="36" spans="2:24" ht="16.5" customHeight="1">
      <c r="B36" s="21">
        <f t="shared" si="1"/>
        <v>0</v>
      </c>
      <c r="D36" s="22">
        <f t="shared" si="2"/>
        <v>0</v>
      </c>
      <c r="E36" s="22">
        <f t="shared" si="2"/>
        <v>0</v>
      </c>
      <c r="F36" s="22">
        <f t="shared" si="2"/>
        <v>0</v>
      </c>
      <c r="G36" s="22"/>
      <c r="H36" s="22"/>
      <c r="I36" s="22"/>
      <c r="J36" s="22">
        <f aca="true" t="shared" si="4" ref="J36:X36">IF($B6=0,0,J62*$B6)</f>
        <v>0</v>
      </c>
      <c r="K36" s="22">
        <f t="shared" si="4"/>
        <v>0</v>
      </c>
      <c r="L36" s="22">
        <f t="shared" si="4"/>
        <v>0</v>
      </c>
      <c r="M36" s="22">
        <f t="shared" si="4"/>
        <v>0</v>
      </c>
      <c r="N36" s="22">
        <f t="shared" si="4"/>
        <v>0</v>
      </c>
      <c r="O36" s="22">
        <f t="shared" si="4"/>
        <v>0</v>
      </c>
      <c r="P36" s="22">
        <f t="shared" si="4"/>
        <v>0</v>
      </c>
      <c r="Q36" s="22">
        <f t="shared" si="4"/>
        <v>0</v>
      </c>
      <c r="R36" s="22">
        <f t="shared" si="4"/>
        <v>0</v>
      </c>
      <c r="S36" s="22">
        <f t="shared" si="4"/>
        <v>0</v>
      </c>
      <c r="T36" s="22">
        <f t="shared" si="4"/>
        <v>0</v>
      </c>
      <c r="U36" s="22">
        <f t="shared" si="4"/>
        <v>0</v>
      </c>
      <c r="V36" s="22">
        <f t="shared" si="4"/>
        <v>0</v>
      </c>
      <c r="W36" s="22">
        <f t="shared" si="4"/>
        <v>0</v>
      </c>
      <c r="X36" s="22">
        <f t="shared" si="4"/>
        <v>0</v>
      </c>
    </row>
    <row r="37" spans="2:24" ht="16.5" customHeight="1">
      <c r="B37" s="21">
        <f t="shared" si="1"/>
        <v>0</v>
      </c>
      <c r="D37" s="22">
        <f t="shared" si="2"/>
        <v>0</v>
      </c>
      <c r="E37" s="22">
        <f t="shared" si="2"/>
        <v>0</v>
      </c>
      <c r="F37" s="22">
        <f t="shared" si="2"/>
        <v>0</v>
      </c>
      <c r="G37" s="22"/>
      <c r="H37" s="22"/>
      <c r="I37" s="22"/>
      <c r="J37" s="22">
        <f aca="true" t="shared" si="5" ref="J37:X37">IF($B7=0,0,J63*$B7)</f>
        <v>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2">
        <f t="shared" si="5"/>
        <v>0</v>
      </c>
      <c r="O37" s="22">
        <f t="shared" si="5"/>
        <v>0</v>
      </c>
      <c r="P37" s="22">
        <f t="shared" si="5"/>
        <v>0</v>
      </c>
      <c r="Q37" s="22">
        <f t="shared" si="5"/>
        <v>0</v>
      </c>
      <c r="R37" s="22">
        <f t="shared" si="5"/>
        <v>0</v>
      </c>
      <c r="S37" s="22">
        <f t="shared" si="5"/>
        <v>0</v>
      </c>
      <c r="T37" s="22">
        <f t="shared" si="5"/>
        <v>0</v>
      </c>
      <c r="U37" s="22">
        <f t="shared" si="5"/>
        <v>0</v>
      </c>
      <c r="V37" s="22">
        <f t="shared" si="5"/>
        <v>0</v>
      </c>
      <c r="W37" s="22">
        <f t="shared" si="5"/>
        <v>0</v>
      </c>
      <c r="X37" s="22">
        <f t="shared" si="5"/>
        <v>0</v>
      </c>
    </row>
    <row r="38" spans="2:24" ht="16.5" customHeight="1">
      <c r="B38" s="21">
        <f t="shared" si="1"/>
        <v>0</v>
      </c>
      <c r="D38" s="22">
        <f t="shared" si="2"/>
        <v>0</v>
      </c>
      <c r="E38" s="22">
        <f t="shared" si="2"/>
        <v>0</v>
      </c>
      <c r="F38" s="22">
        <f t="shared" si="2"/>
        <v>0</v>
      </c>
      <c r="G38" s="22"/>
      <c r="H38" s="22"/>
      <c r="I38" s="22"/>
      <c r="J38" s="22">
        <f aca="true" t="shared" si="6" ref="J38:X38">IF($B8=0,0,J64*$B8)</f>
        <v>0</v>
      </c>
      <c r="K38" s="22">
        <f t="shared" si="6"/>
        <v>0</v>
      </c>
      <c r="L38" s="22">
        <f t="shared" si="6"/>
        <v>0</v>
      </c>
      <c r="M38" s="22">
        <f t="shared" si="6"/>
        <v>0</v>
      </c>
      <c r="N38" s="22">
        <f t="shared" si="6"/>
        <v>0</v>
      </c>
      <c r="O38" s="22">
        <f t="shared" si="6"/>
        <v>0</v>
      </c>
      <c r="P38" s="22">
        <f t="shared" si="6"/>
        <v>0</v>
      </c>
      <c r="Q38" s="22">
        <f t="shared" si="6"/>
        <v>0</v>
      </c>
      <c r="R38" s="22">
        <f t="shared" si="6"/>
        <v>0</v>
      </c>
      <c r="S38" s="22">
        <f t="shared" si="6"/>
        <v>0</v>
      </c>
      <c r="T38" s="22">
        <f t="shared" si="6"/>
        <v>0</v>
      </c>
      <c r="U38" s="22">
        <f t="shared" si="6"/>
        <v>0</v>
      </c>
      <c r="V38" s="22">
        <f t="shared" si="6"/>
        <v>0</v>
      </c>
      <c r="W38" s="22">
        <f t="shared" si="6"/>
        <v>0</v>
      </c>
      <c r="X38" s="22">
        <f t="shared" si="6"/>
        <v>0</v>
      </c>
    </row>
    <row r="39" spans="2:24" ht="16.5" customHeight="1">
      <c r="B39" s="21">
        <f t="shared" si="1"/>
        <v>0</v>
      </c>
      <c r="D39" s="22">
        <f t="shared" si="2"/>
        <v>0</v>
      </c>
      <c r="E39" s="22">
        <f t="shared" si="2"/>
        <v>0</v>
      </c>
      <c r="F39" s="22">
        <f t="shared" si="2"/>
        <v>0</v>
      </c>
      <c r="G39" s="22"/>
      <c r="H39" s="22"/>
      <c r="I39" s="22"/>
      <c r="J39" s="22">
        <f aca="true" t="shared" si="7" ref="J39:X39">IF($B9=0,0,J65*$B9)</f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</row>
    <row r="40" spans="2:24" ht="16.5" customHeight="1">
      <c r="B40" s="21">
        <f t="shared" si="1"/>
        <v>0</v>
      </c>
      <c r="D40" s="22">
        <f t="shared" si="2"/>
        <v>0</v>
      </c>
      <c r="E40" s="22">
        <f t="shared" si="2"/>
        <v>0</v>
      </c>
      <c r="F40" s="22">
        <f t="shared" si="2"/>
        <v>0</v>
      </c>
      <c r="G40" s="22"/>
      <c r="H40" s="22"/>
      <c r="I40" s="22"/>
      <c r="J40" s="22">
        <f aca="true" t="shared" si="8" ref="J40:X40">IF($B10=0,0,J66*$B10)</f>
        <v>0</v>
      </c>
      <c r="K40" s="22">
        <f t="shared" si="8"/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  <c r="O40" s="22">
        <f t="shared" si="8"/>
        <v>0</v>
      </c>
      <c r="P40" s="22">
        <f t="shared" si="8"/>
        <v>0</v>
      </c>
      <c r="Q40" s="22">
        <f t="shared" si="8"/>
        <v>0</v>
      </c>
      <c r="R40" s="22">
        <f t="shared" si="8"/>
        <v>0</v>
      </c>
      <c r="S40" s="22">
        <f t="shared" si="8"/>
        <v>0</v>
      </c>
      <c r="T40" s="22">
        <f t="shared" si="8"/>
        <v>0</v>
      </c>
      <c r="U40" s="22">
        <f t="shared" si="8"/>
        <v>0</v>
      </c>
      <c r="V40" s="22">
        <f t="shared" si="8"/>
        <v>0</v>
      </c>
      <c r="W40" s="22">
        <f t="shared" si="8"/>
        <v>0</v>
      </c>
      <c r="X40" s="22">
        <f t="shared" si="8"/>
        <v>0</v>
      </c>
    </row>
    <row r="41" spans="2:24" ht="16.5" customHeight="1">
      <c r="B41" s="21">
        <f t="shared" si="1"/>
        <v>0</v>
      </c>
      <c r="D41" s="22">
        <f t="shared" si="2"/>
        <v>0</v>
      </c>
      <c r="E41" s="22">
        <f t="shared" si="2"/>
        <v>0</v>
      </c>
      <c r="F41" s="22">
        <f t="shared" si="2"/>
        <v>0</v>
      </c>
      <c r="G41" s="22"/>
      <c r="H41" s="22"/>
      <c r="I41" s="22"/>
      <c r="J41" s="22">
        <f aca="true" t="shared" si="9" ref="J41:X41">IF($B11=0,0,J67*$B11)</f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</row>
    <row r="42" spans="2:24" ht="16.5" customHeight="1">
      <c r="B42" s="21">
        <f t="shared" si="1"/>
        <v>0</v>
      </c>
      <c r="D42" s="22">
        <f t="shared" si="2"/>
        <v>0</v>
      </c>
      <c r="E42" s="22">
        <f t="shared" si="2"/>
        <v>0</v>
      </c>
      <c r="F42" s="22">
        <f t="shared" si="2"/>
        <v>0</v>
      </c>
      <c r="G42" s="22"/>
      <c r="H42" s="22"/>
      <c r="I42" s="22"/>
      <c r="J42" s="22">
        <f aca="true" t="shared" si="10" ref="J42:X42">IF($B12=0,0,J68*$B12)</f>
        <v>0</v>
      </c>
      <c r="K42" s="22">
        <f t="shared" si="10"/>
        <v>0</v>
      </c>
      <c r="L42" s="22">
        <f t="shared" si="10"/>
        <v>0</v>
      </c>
      <c r="M42" s="22">
        <f t="shared" si="10"/>
        <v>0</v>
      </c>
      <c r="N42" s="22">
        <f t="shared" si="10"/>
        <v>0</v>
      </c>
      <c r="O42" s="22">
        <f t="shared" si="10"/>
        <v>0</v>
      </c>
      <c r="P42" s="22">
        <f t="shared" si="10"/>
        <v>0</v>
      </c>
      <c r="Q42" s="22">
        <f t="shared" si="10"/>
        <v>0</v>
      </c>
      <c r="R42" s="22">
        <f t="shared" si="10"/>
        <v>0</v>
      </c>
      <c r="S42" s="22">
        <f t="shared" si="10"/>
        <v>0</v>
      </c>
      <c r="T42" s="22">
        <f t="shared" si="10"/>
        <v>0</v>
      </c>
      <c r="U42" s="22">
        <f t="shared" si="10"/>
        <v>0</v>
      </c>
      <c r="V42" s="22">
        <f t="shared" si="10"/>
        <v>0</v>
      </c>
      <c r="W42" s="22">
        <f t="shared" si="10"/>
        <v>0</v>
      </c>
      <c r="X42" s="22">
        <f t="shared" si="10"/>
        <v>0</v>
      </c>
    </row>
    <row r="43" spans="2:24" ht="16.5" customHeight="1">
      <c r="B43" s="21">
        <f t="shared" si="1"/>
        <v>0</v>
      </c>
      <c r="D43" s="22">
        <f t="shared" si="2"/>
        <v>0</v>
      </c>
      <c r="E43" s="22">
        <f t="shared" si="2"/>
        <v>0</v>
      </c>
      <c r="F43" s="22">
        <f t="shared" si="2"/>
        <v>0</v>
      </c>
      <c r="G43" s="22"/>
      <c r="H43" s="22"/>
      <c r="I43" s="22"/>
      <c r="J43" s="22">
        <f aca="true" t="shared" si="11" ref="J43:X43">IF($B13=0,0,J69*$B13)</f>
        <v>0</v>
      </c>
      <c r="K43" s="22">
        <f t="shared" si="11"/>
        <v>0</v>
      </c>
      <c r="L43" s="22">
        <f t="shared" si="11"/>
        <v>0</v>
      </c>
      <c r="M43" s="22">
        <f t="shared" si="11"/>
        <v>0</v>
      </c>
      <c r="N43" s="22">
        <f t="shared" si="11"/>
        <v>0</v>
      </c>
      <c r="O43" s="22">
        <f t="shared" si="11"/>
        <v>0</v>
      </c>
      <c r="P43" s="22">
        <f t="shared" si="11"/>
        <v>0</v>
      </c>
      <c r="Q43" s="22">
        <f t="shared" si="11"/>
        <v>0</v>
      </c>
      <c r="R43" s="22">
        <f t="shared" si="11"/>
        <v>0</v>
      </c>
      <c r="S43" s="22">
        <f t="shared" si="11"/>
        <v>0</v>
      </c>
      <c r="T43" s="22">
        <f t="shared" si="11"/>
        <v>0</v>
      </c>
      <c r="U43" s="22">
        <f t="shared" si="11"/>
        <v>0</v>
      </c>
      <c r="V43" s="22">
        <f t="shared" si="11"/>
        <v>0</v>
      </c>
      <c r="W43" s="22">
        <f t="shared" si="11"/>
        <v>0</v>
      </c>
      <c r="X43" s="22">
        <f t="shared" si="11"/>
        <v>0</v>
      </c>
    </row>
    <row r="44" spans="2:24" ht="16.5" customHeight="1">
      <c r="B44" s="21">
        <f>IF(D70=0,0,B14)</f>
        <v>0</v>
      </c>
      <c r="D44" s="22">
        <f>IF($B14=0,0,D70*$B14)</f>
        <v>0</v>
      </c>
      <c r="E44" s="22">
        <f>IF($B14=0,0,E70*$B14)</f>
        <v>0</v>
      </c>
      <c r="F44" s="22">
        <f>IF($B14=0,0,F70*$B14)</f>
        <v>0</v>
      </c>
      <c r="G44" s="22"/>
      <c r="H44" s="22"/>
      <c r="I44" s="22"/>
      <c r="J44" s="22">
        <f aca="true" t="shared" si="12" ref="J44:X44">IF($B14=0,0,J70*$B14)</f>
        <v>0</v>
      </c>
      <c r="K44" s="22">
        <f t="shared" si="12"/>
        <v>0</v>
      </c>
      <c r="L44" s="22">
        <f t="shared" si="12"/>
        <v>0</v>
      </c>
      <c r="M44" s="22">
        <f t="shared" si="12"/>
        <v>0</v>
      </c>
      <c r="N44" s="22">
        <f t="shared" si="12"/>
        <v>0</v>
      </c>
      <c r="O44" s="22">
        <f t="shared" si="12"/>
        <v>0</v>
      </c>
      <c r="P44" s="22">
        <f t="shared" si="12"/>
        <v>0</v>
      </c>
      <c r="Q44" s="22">
        <f t="shared" si="12"/>
        <v>0</v>
      </c>
      <c r="R44" s="22">
        <f t="shared" si="12"/>
        <v>0</v>
      </c>
      <c r="S44" s="22">
        <f t="shared" si="12"/>
        <v>0</v>
      </c>
      <c r="T44" s="22">
        <f t="shared" si="12"/>
        <v>0</v>
      </c>
      <c r="U44" s="22">
        <f t="shared" si="12"/>
        <v>0</v>
      </c>
      <c r="V44" s="22">
        <f t="shared" si="12"/>
        <v>0</v>
      </c>
      <c r="W44" s="22">
        <f t="shared" si="12"/>
        <v>0</v>
      </c>
      <c r="X44" s="22">
        <f t="shared" si="12"/>
        <v>0</v>
      </c>
    </row>
    <row r="45" spans="2:24" ht="16.5" customHeight="1">
      <c r="B45" s="21">
        <f>IF(D71=0,0,B15)</f>
        <v>0</v>
      </c>
      <c r="D45" s="22">
        <f>IF($B15=0,0,D71*$B15)</f>
        <v>0</v>
      </c>
      <c r="E45" s="22">
        <f>IF($B15=0,0,E71*$B15)</f>
        <v>0</v>
      </c>
      <c r="F45" s="22">
        <f>IF($B15=0,0,F71*$B15)</f>
        <v>0</v>
      </c>
      <c r="G45" s="22"/>
      <c r="H45" s="22"/>
      <c r="I45" s="22"/>
      <c r="J45" s="22">
        <f aca="true" t="shared" si="13" ref="J45:X45">IF($B15=0,0,J71*$B15)</f>
        <v>0</v>
      </c>
      <c r="K45" s="22">
        <f t="shared" si="13"/>
        <v>0</v>
      </c>
      <c r="L45" s="22">
        <f t="shared" si="13"/>
        <v>0</v>
      </c>
      <c r="M45" s="22">
        <f t="shared" si="13"/>
        <v>0</v>
      </c>
      <c r="N45" s="22">
        <f t="shared" si="13"/>
        <v>0</v>
      </c>
      <c r="O45" s="22">
        <f t="shared" si="13"/>
        <v>0</v>
      </c>
      <c r="P45" s="22">
        <f t="shared" si="13"/>
        <v>0</v>
      </c>
      <c r="Q45" s="22">
        <f t="shared" si="13"/>
        <v>0</v>
      </c>
      <c r="R45" s="22">
        <f t="shared" si="13"/>
        <v>0</v>
      </c>
      <c r="S45" s="22">
        <f t="shared" si="13"/>
        <v>0</v>
      </c>
      <c r="T45" s="22">
        <f t="shared" si="13"/>
        <v>0</v>
      </c>
      <c r="U45" s="22">
        <f t="shared" si="13"/>
        <v>0</v>
      </c>
      <c r="V45" s="22">
        <f t="shared" si="13"/>
        <v>0</v>
      </c>
      <c r="W45" s="22">
        <f t="shared" si="13"/>
        <v>0</v>
      </c>
      <c r="X45" s="22">
        <f t="shared" si="13"/>
        <v>0</v>
      </c>
    </row>
    <row r="46" spans="2:24" ht="16.5" customHeight="1">
      <c r="B46" s="21">
        <f>IF(D72=0,0,B16)</f>
        <v>0</v>
      </c>
      <c r="D46" s="22">
        <f>IF($B16=0,0,D72*$B16)</f>
        <v>0</v>
      </c>
      <c r="E46" s="22">
        <f>IF($B16=0,0,E72*$B16)</f>
        <v>0</v>
      </c>
      <c r="F46" s="22">
        <f>IF($B16=0,0,F72*$B16)</f>
        <v>0</v>
      </c>
      <c r="G46" s="22"/>
      <c r="H46" s="22"/>
      <c r="I46" s="22"/>
      <c r="J46" s="22">
        <f aca="true" t="shared" si="14" ref="J46:X46">IF($B16=0,0,J72*$B16)</f>
        <v>0</v>
      </c>
      <c r="K46" s="22">
        <f t="shared" si="14"/>
        <v>0</v>
      </c>
      <c r="L46" s="22">
        <f t="shared" si="14"/>
        <v>0</v>
      </c>
      <c r="M46" s="22">
        <f t="shared" si="14"/>
        <v>0</v>
      </c>
      <c r="N46" s="22">
        <f t="shared" si="14"/>
        <v>0</v>
      </c>
      <c r="O46" s="22">
        <f t="shared" si="14"/>
        <v>0</v>
      </c>
      <c r="P46" s="22">
        <f t="shared" si="14"/>
        <v>0</v>
      </c>
      <c r="Q46" s="22">
        <f t="shared" si="14"/>
        <v>0</v>
      </c>
      <c r="R46" s="22">
        <f t="shared" si="14"/>
        <v>0</v>
      </c>
      <c r="S46" s="22">
        <f t="shared" si="14"/>
        <v>0</v>
      </c>
      <c r="T46" s="22">
        <f t="shared" si="14"/>
        <v>0</v>
      </c>
      <c r="U46" s="22">
        <f t="shared" si="14"/>
        <v>0</v>
      </c>
      <c r="V46" s="22">
        <f t="shared" si="14"/>
        <v>0</v>
      </c>
      <c r="W46" s="22">
        <f t="shared" si="14"/>
        <v>0</v>
      </c>
      <c r="X46" s="22">
        <f t="shared" si="14"/>
        <v>0</v>
      </c>
    </row>
    <row r="47" spans="2:24" ht="16.5" customHeight="1">
      <c r="B47" s="21">
        <f>IF(D73=0,0,B17)</f>
        <v>0</v>
      </c>
      <c r="D47" s="22">
        <f>IF($B17=0,0,D73*$B17)</f>
        <v>0</v>
      </c>
      <c r="E47" s="22">
        <f>IF($B17=0,0,E73*$B17)</f>
        <v>0</v>
      </c>
      <c r="F47" s="22">
        <f>IF($B17=0,0,F73*$B17)</f>
        <v>0</v>
      </c>
      <c r="G47" s="22"/>
      <c r="H47" s="22"/>
      <c r="I47" s="22"/>
      <c r="J47" s="22">
        <f aca="true" t="shared" si="15" ref="J47:X47">IF($B17=0,0,J73*$B17)</f>
        <v>0</v>
      </c>
      <c r="K47" s="22">
        <f t="shared" si="15"/>
        <v>0</v>
      </c>
      <c r="L47" s="22">
        <f t="shared" si="15"/>
        <v>0</v>
      </c>
      <c r="M47" s="22">
        <f t="shared" si="15"/>
        <v>0</v>
      </c>
      <c r="N47" s="22">
        <f t="shared" si="15"/>
        <v>0</v>
      </c>
      <c r="O47" s="22">
        <f t="shared" si="15"/>
        <v>0</v>
      </c>
      <c r="P47" s="22">
        <f t="shared" si="15"/>
        <v>0</v>
      </c>
      <c r="Q47" s="22">
        <f t="shared" si="15"/>
        <v>0</v>
      </c>
      <c r="R47" s="22">
        <f t="shared" si="15"/>
        <v>0</v>
      </c>
      <c r="S47" s="22">
        <f t="shared" si="15"/>
        <v>0</v>
      </c>
      <c r="T47" s="22">
        <f t="shared" si="15"/>
        <v>0</v>
      </c>
      <c r="U47" s="22">
        <f t="shared" si="15"/>
        <v>0</v>
      </c>
      <c r="V47" s="22">
        <f t="shared" si="15"/>
        <v>0</v>
      </c>
      <c r="W47" s="22">
        <f t="shared" si="15"/>
        <v>0</v>
      </c>
      <c r="X47" s="22">
        <f t="shared" si="15"/>
        <v>0</v>
      </c>
    </row>
    <row r="48" spans="2:24" ht="16.5" customHeight="1">
      <c r="B48" s="21">
        <f>IF(D74=0,0,B18)</f>
        <v>0</v>
      </c>
      <c r="D48" s="22">
        <f aca="true" t="shared" si="16" ref="D48:F50">IF($B18=0,0,D74*$B18)</f>
        <v>0</v>
      </c>
      <c r="E48" s="22">
        <f t="shared" si="16"/>
        <v>0</v>
      </c>
      <c r="F48" s="22">
        <f t="shared" si="16"/>
        <v>0</v>
      </c>
      <c r="G48" s="22"/>
      <c r="H48" s="22"/>
      <c r="I48" s="22"/>
      <c r="J48" s="22">
        <f aca="true" t="shared" si="17" ref="J48:X48">IF($B18=0,0,J74*$B18)</f>
        <v>0</v>
      </c>
      <c r="K48" s="22">
        <f t="shared" si="17"/>
        <v>0</v>
      </c>
      <c r="L48" s="22">
        <f t="shared" si="17"/>
        <v>0</v>
      </c>
      <c r="M48" s="22">
        <f t="shared" si="17"/>
        <v>0</v>
      </c>
      <c r="N48" s="22">
        <f t="shared" si="17"/>
        <v>0</v>
      </c>
      <c r="O48" s="22">
        <f t="shared" si="17"/>
        <v>0</v>
      </c>
      <c r="P48" s="22">
        <f t="shared" si="17"/>
        <v>0</v>
      </c>
      <c r="Q48" s="22">
        <f t="shared" si="17"/>
        <v>0</v>
      </c>
      <c r="R48" s="22">
        <f t="shared" si="17"/>
        <v>0</v>
      </c>
      <c r="S48" s="22">
        <f t="shared" si="17"/>
        <v>0</v>
      </c>
      <c r="T48" s="22">
        <f t="shared" si="17"/>
        <v>0</v>
      </c>
      <c r="U48" s="22">
        <f t="shared" si="17"/>
        <v>0</v>
      </c>
      <c r="V48" s="22">
        <f t="shared" si="17"/>
        <v>0</v>
      </c>
      <c r="W48" s="22">
        <f t="shared" si="17"/>
        <v>0</v>
      </c>
      <c r="X48" s="22">
        <f t="shared" si="17"/>
        <v>0</v>
      </c>
    </row>
    <row r="49" spans="2:24" ht="16.5" customHeight="1">
      <c r="B49" s="21">
        <f>IF(D75=0,0,B19)</f>
        <v>0</v>
      </c>
      <c r="D49" s="22">
        <f t="shared" si="16"/>
        <v>0</v>
      </c>
      <c r="E49" s="22">
        <f t="shared" si="16"/>
        <v>0</v>
      </c>
      <c r="F49" s="22">
        <f t="shared" si="16"/>
        <v>0</v>
      </c>
      <c r="G49" s="22"/>
      <c r="H49" s="22"/>
      <c r="I49" s="22"/>
      <c r="J49" s="22">
        <f aca="true" t="shared" si="18" ref="J49:X49">IF($B19=0,0,J75*$B19)</f>
        <v>0</v>
      </c>
      <c r="K49" s="22">
        <f t="shared" si="18"/>
        <v>0</v>
      </c>
      <c r="L49" s="22">
        <f t="shared" si="18"/>
        <v>0</v>
      </c>
      <c r="M49" s="22">
        <f t="shared" si="18"/>
        <v>0</v>
      </c>
      <c r="N49" s="22">
        <f t="shared" si="18"/>
        <v>0</v>
      </c>
      <c r="O49" s="22">
        <f t="shared" si="18"/>
        <v>0</v>
      </c>
      <c r="P49" s="22">
        <f t="shared" si="18"/>
        <v>0</v>
      </c>
      <c r="Q49" s="22">
        <f t="shared" si="18"/>
        <v>0</v>
      </c>
      <c r="R49" s="22">
        <f t="shared" si="18"/>
        <v>0</v>
      </c>
      <c r="S49" s="22">
        <f t="shared" si="18"/>
        <v>0</v>
      </c>
      <c r="T49" s="22">
        <f t="shared" si="18"/>
        <v>0</v>
      </c>
      <c r="U49" s="22">
        <f t="shared" si="18"/>
        <v>0</v>
      </c>
      <c r="V49" s="22">
        <f t="shared" si="18"/>
        <v>0</v>
      </c>
      <c r="W49" s="22">
        <f t="shared" si="18"/>
        <v>0</v>
      </c>
      <c r="X49" s="22">
        <f t="shared" si="18"/>
        <v>0</v>
      </c>
    </row>
    <row r="50" spans="2:24" ht="16.5" customHeight="1">
      <c r="B50" s="21">
        <f>IF(D76=0,0,B20)</f>
        <v>0</v>
      </c>
      <c r="D50" s="22">
        <f t="shared" si="16"/>
        <v>0</v>
      </c>
      <c r="E50" s="22">
        <f t="shared" si="16"/>
        <v>0</v>
      </c>
      <c r="F50" s="22">
        <f t="shared" si="16"/>
        <v>0</v>
      </c>
      <c r="G50" s="22"/>
      <c r="H50" s="22"/>
      <c r="I50" s="22"/>
      <c r="J50" s="22">
        <f aca="true" t="shared" si="19" ref="J50:X50">IF($B20=0,0,J76*$B20)</f>
        <v>0</v>
      </c>
      <c r="K50" s="22">
        <f t="shared" si="19"/>
        <v>0</v>
      </c>
      <c r="L50" s="22">
        <f t="shared" si="19"/>
        <v>0</v>
      </c>
      <c r="M50" s="22">
        <f t="shared" si="19"/>
        <v>0</v>
      </c>
      <c r="N50" s="22">
        <f t="shared" si="19"/>
        <v>0</v>
      </c>
      <c r="O50" s="22">
        <f t="shared" si="19"/>
        <v>0</v>
      </c>
      <c r="P50" s="22">
        <f t="shared" si="19"/>
        <v>0</v>
      </c>
      <c r="Q50" s="22">
        <f t="shared" si="19"/>
        <v>0</v>
      </c>
      <c r="R50" s="22">
        <f t="shared" si="19"/>
        <v>0</v>
      </c>
      <c r="S50" s="22">
        <f t="shared" si="19"/>
        <v>0</v>
      </c>
      <c r="T50" s="22">
        <f t="shared" si="19"/>
        <v>0</v>
      </c>
      <c r="U50" s="22">
        <f t="shared" si="19"/>
        <v>0</v>
      </c>
      <c r="V50" s="22">
        <f t="shared" si="19"/>
        <v>0</v>
      </c>
      <c r="W50" s="22">
        <f t="shared" si="19"/>
        <v>0</v>
      </c>
      <c r="X50" s="22">
        <f t="shared" si="19"/>
        <v>0</v>
      </c>
    </row>
    <row r="51" spans="2:24" ht="16.5" customHeight="1">
      <c r="B51" s="21">
        <f>IF(D77=0,0,B21)</f>
        <v>0</v>
      </c>
      <c r="D51" s="22">
        <f>IF($B21=0,0,D77*$B21)</f>
        <v>0</v>
      </c>
      <c r="E51" s="22">
        <f>IF($B21=0,0,E77*$B21)</f>
        <v>0</v>
      </c>
      <c r="F51" s="22">
        <f>IF($B21=0,0,F77*$B21)</f>
        <v>0</v>
      </c>
      <c r="G51" s="22"/>
      <c r="H51" s="22"/>
      <c r="I51" s="22"/>
      <c r="J51" s="22">
        <f aca="true" t="shared" si="20" ref="J51:X51">IF($B21=0,0,J77*$B21)</f>
        <v>0</v>
      </c>
      <c r="K51" s="22">
        <f t="shared" si="20"/>
        <v>0</v>
      </c>
      <c r="L51" s="22">
        <f t="shared" si="20"/>
        <v>0</v>
      </c>
      <c r="M51" s="22">
        <f t="shared" si="20"/>
        <v>0</v>
      </c>
      <c r="N51" s="22">
        <f t="shared" si="20"/>
        <v>0</v>
      </c>
      <c r="O51" s="22">
        <f t="shared" si="20"/>
        <v>0</v>
      </c>
      <c r="P51" s="22">
        <f t="shared" si="20"/>
        <v>0</v>
      </c>
      <c r="Q51" s="22">
        <f t="shared" si="20"/>
        <v>0</v>
      </c>
      <c r="R51" s="22">
        <f t="shared" si="20"/>
        <v>0</v>
      </c>
      <c r="S51" s="22">
        <f t="shared" si="20"/>
        <v>0</v>
      </c>
      <c r="T51" s="22">
        <f t="shared" si="20"/>
        <v>0</v>
      </c>
      <c r="U51" s="22">
        <f t="shared" si="20"/>
        <v>0</v>
      </c>
      <c r="V51" s="22">
        <f t="shared" si="20"/>
        <v>0</v>
      </c>
      <c r="W51" s="22">
        <f t="shared" si="20"/>
        <v>0</v>
      </c>
      <c r="X51" s="22">
        <f t="shared" si="20"/>
        <v>0</v>
      </c>
    </row>
    <row r="52" spans="2:24" ht="16.5" customHeight="1">
      <c r="B52" s="21">
        <f>IF(D78=0,0,B22)</f>
        <v>0</v>
      </c>
      <c r="D52" s="22">
        <f>IF($B22=0,0,D78*$B22)</f>
        <v>0</v>
      </c>
      <c r="E52" s="22">
        <f>IF($B22=0,0,E78*$B22)</f>
        <v>0</v>
      </c>
      <c r="F52" s="22">
        <f>IF($B22=0,0,F78*$B22)</f>
        <v>0</v>
      </c>
      <c r="G52" s="22"/>
      <c r="H52" s="22"/>
      <c r="I52" s="22"/>
      <c r="J52" s="22">
        <f aca="true" t="shared" si="21" ref="J52:X52">IF($B22=0,0,J78*$B22)</f>
        <v>0</v>
      </c>
      <c r="K52" s="22">
        <f t="shared" si="21"/>
        <v>0</v>
      </c>
      <c r="L52" s="22">
        <f t="shared" si="21"/>
        <v>0</v>
      </c>
      <c r="M52" s="22">
        <f t="shared" si="21"/>
        <v>0</v>
      </c>
      <c r="N52" s="22">
        <f t="shared" si="21"/>
        <v>0</v>
      </c>
      <c r="O52" s="22">
        <f t="shared" si="21"/>
        <v>0</v>
      </c>
      <c r="P52" s="22">
        <f t="shared" si="21"/>
        <v>0</v>
      </c>
      <c r="Q52" s="22">
        <f t="shared" si="21"/>
        <v>0</v>
      </c>
      <c r="R52" s="22">
        <f t="shared" si="21"/>
        <v>0</v>
      </c>
      <c r="S52" s="22">
        <f t="shared" si="21"/>
        <v>0</v>
      </c>
      <c r="T52" s="22">
        <f t="shared" si="21"/>
        <v>0</v>
      </c>
      <c r="U52" s="22">
        <f t="shared" si="21"/>
        <v>0</v>
      </c>
      <c r="V52" s="22">
        <f t="shared" si="21"/>
        <v>0</v>
      </c>
      <c r="W52" s="22">
        <f t="shared" si="21"/>
        <v>0</v>
      </c>
      <c r="X52" s="22">
        <f t="shared" si="21"/>
        <v>0</v>
      </c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spans="4:24" ht="31.5" customHeight="1">
      <c r="D59" s="18" t="s">
        <v>84</v>
      </c>
      <c r="E59" s="18" t="s">
        <v>90</v>
      </c>
      <c r="F59" s="18" t="s">
        <v>85</v>
      </c>
      <c r="G59" s="18"/>
      <c r="H59" s="18"/>
      <c r="I59" s="18"/>
      <c r="J59" s="18" t="s">
        <v>80</v>
      </c>
      <c r="K59" s="18" t="s">
        <v>86</v>
      </c>
      <c r="L59" s="18" t="s">
        <v>87</v>
      </c>
      <c r="M59" s="18" t="s">
        <v>76</v>
      </c>
      <c r="N59" s="18" t="s">
        <v>77</v>
      </c>
      <c r="O59" s="18" t="s">
        <v>78</v>
      </c>
      <c r="P59" s="18" t="s">
        <v>81</v>
      </c>
      <c r="Q59" s="18" t="s">
        <v>82</v>
      </c>
      <c r="R59" s="18" t="s">
        <v>88</v>
      </c>
      <c r="S59" s="18" t="s">
        <v>74</v>
      </c>
      <c r="T59" s="18" t="s">
        <v>75</v>
      </c>
      <c r="U59" s="18" t="s">
        <v>111</v>
      </c>
      <c r="V59" s="18" t="s">
        <v>112</v>
      </c>
      <c r="W59" s="18" t="s">
        <v>113</v>
      </c>
      <c r="X59" s="18" t="s">
        <v>114</v>
      </c>
    </row>
    <row r="60" ht="16.5" customHeight="1"/>
    <row r="61" spans="4:24" ht="16.5" customHeight="1">
      <c r="D61" s="19">
        <f>HLOOKUP(Futterwertabelle!C$2,Futterwertabelle!C$2:C$126,($A5+1),FALSE)</f>
        <v>870</v>
      </c>
      <c r="E61" s="19">
        <f>HLOOKUP(Futterwertabelle!B$2,Futterwertabelle!B$2:B$126,($A5+1),FALSE)</f>
        <v>12.78</v>
      </c>
      <c r="F61" s="19">
        <f>(HLOOKUP(Futterwertabelle!D$2,Futterwertabelle!D$2:D$126,($A5+1),FALSE))</f>
        <v>17</v>
      </c>
      <c r="G61" s="19"/>
      <c r="H61" s="19"/>
      <c r="I61" s="19"/>
      <c r="J61" s="19">
        <f>(HLOOKUP(Futterwertabelle!E$2,Futterwertabelle!E$2:E$126,($A5+1),FALSE))</f>
        <v>120</v>
      </c>
      <c r="K61" s="19">
        <f>(HLOOKUP(Futterwertabelle!F$2,Futterwertabelle!F$2:F$126,($A5+1),FALSE))</f>
        <v>17</v>
      </c>
      <c r="L61" s="19">
        <f>(HLOOKUP(Futterwertabelle!G$2,Futterwertabelle!G$2:G$126,($A5+1),FALSE))</f>
        <v>25</v>
      </c>
      <c r="M61" s="19">
        <f>(HLOOKUP(Futterwertabelle!H$2,Futterwertabelle!H$2:H$126,($A5+1),FALSE))</f>
        <v>0.6</v>
      </c>
      <c r="N61" s="19">
        <f>(HLOOKUP(Futterwertabelle!I$2,Futterwertabelle!I$2:I$126,($A5+1),FALSE))</f>
        <v>3.3</v>
      </c>
      <c r="O61" s="19">
        <f>(HLOOKUP(Futterwertabelle!J$2,Futterwertabelle!J$2:J$126,($A5+1),FALSE))</f>
        <v>0.1</v>
      </c>
      <c r="P61" s="19">
        <f>(HLOOKUP(Futterwertabelle!K$2,Futterwertabelle!K$2:K$126,($A5+1),FALSE))</f>
        <v>1.8</v>
      </c>
      <c r="Q61" s="19">
        <f>(HLOOKUP(Futterwertabelle!L$2,Futterwertabelle!L$2:L$126,($A5+1),FALSE))</f>
        <v>4.6</v>
      </c>
      <c r="R61" s="19">
        <f>(HLOOKUP(Futterwertabelle!M$2,Futterwertabelle!M$2:M$126,($A5+1),FALSE))</f>
        <v>3.4</v>
      </c>
      <c r="S61" s="19">
        <f>(HLOOKUP(Futterwertabelle!N$2,Futterwertabelle!N$2:N$126,($A5+1),FALSE))</f>
        <v>3.5</v>
      </c>
      <c r="T61" s="19">
        <f>(HLOOKUP(Futterwertabelle!O$2,Futterwertabelle!O$2:O$126,($A5+1),FALSE))</f>
        <v>1.6</v>
      </c>
      <c r="U61" s="19">
        <f>(HLOOKUP(Futterwertabelle!P$2,Futterwertabelle!P$2:P$126,($A5+1),FALSE))</f>
        <v>0</v>
      </c>
      <c r="V61" s="19">
        <f>(HLOOKUP(Futterwertabelle!Q$2,Futterwertabelle!Q$2:Q$126,($A5+1),FALSE))</f>
        <v>0</v>
      </c>
      <c r="W61" s="19">
        <f>(HLOOKUP(Futterwertabelle!R$2,Futterwertabelle!R$2:R$126,($A5+1),FALSE))</f>
        <v>0</v>
      </c>
      <c r="X61" s="79">
        <f>(HLOOKUP(Futterwertabelle!S$2,Futterwertabelle!S$2:S$126,($A5+1),FALSE))</f>
        <v>0.21</v>
      </c>
    </row>
    <row r="62" spans="4:24" ht="16.5" customHeight="1">
      <c r="D62" s="19">
        <f>HLOOKUP(Futterwertabelle!C$2,Futterwertabelle!C$2:C$126,($A6+1),FALSE)</f>
        <v>0</v>
      </c>
      <c r="E62" s="19">
        <f>HLOOKUP(Futterwertabelle!B$2,Futterwertabelle!B$2:B$126,($A6+1),FALSE)</f>
        <v>0</v>
      </c>
      <c r="F62" s="19">
        <f>(HLOOKUP(Futterwertabelle!D$2,Futterwertabelle!D$2:D$126,($A6+1),FALSE))</f>
        <v>0</v>
      </c>
      <c r="G62" s="19"/>
      <c r="H62" s="19"/>
      <c r="I62" s="19"/>
      <c r="J62" s="19">
        <f>(HLOOKUP(Futterwertabelle!E$2,Futterwertabelle!E$2:E$126,($A6+1),FALSE))</f>
        <v>0</v>
      </c>
      <c r="K62" s="19">
        <f>(HLOOKUP(Futterwertabelle!F$2,Futterwertabelle!F$2:F$126,($A6+1),FALSE))</f>
        <v>0</v>
      </c>
      <c r="L62" s="19">
        <f>(HLOOKUP(Futterwertabelle!G$2,Futterwertabelle!G$2:G$126,($A6+1),FALSE))</f>
        <v>0</v>
      </c>
      <c r="M62" s="19">
        <f>(HLOOKUP(Futterwertabelle!H$2,Futterwertabelle!H$2:H$126,($A6+1),FALSE))</f>
        <v>0</v>
      </c>
      <c r="N62" s="19">
        <f>(HLOOKUP(Futterwertabelle!I$2,Futterwertabelle!I$2:I$126,($A6+1),FALSE))</f>
        <v>0</v>
      </c>
      <c r="O62" s="19">
        <f>(HLOOKUP(Futterwertabelle!J$2,Futterwertabelle!J$2:J$126,($A6+1),FALSE))</f>
        <v>0</v>
      </c>
      <c r="P62" s="19">
        <f>(HLOOKUP(Futterwertabelle!K$2,Futterwertabelle!K$2:K$126,($A6+1),FALSE))</f>
        <v>0</v>
      </c>
      <c r="Q62" s="19">
        <f>(HLOOKUP(Futterwertabelle!L$2,Futterwertabelle!L$2:L$126,($A6+1),FALSE))</f>
        <v>0</v>
      </c>
      <c r="R62" s="19">
        <f>(HLOOKUP(Futterwertabelle!M$2,Futterwertabelle!M$2:M$126,($A6+1),FALSE))</f>
        <v>0</v>
      </c>
      <c r="S62" s="19">
        <f>(HLOOKUP(Futterwertabelle!N$2,Futterwertabelle!N$2:N$126,($A6+1),FALSE))</f>
        <v>0</v>
      </c>
      <c r="T62" s="19">
        <f>(HLOOKUP(Futterwertabelle!O$2,Futterwertabelle!O$2:O$126,($A6+1),FALSE))</f>
        <v>0</v>
      </c>
      <c r="U62" s="19">
        <f>(HLOOKUP(Futterwertabelle!P$2,Futterwertabelle!P$2:P$126,($A6+1),FALSE))</f>
        <v>0</v>
      </c>
      <c r="V62" s="19">
        <f>(HLOOKUP(Futterwertabelle!Q$2,Futterwertabelle!Q$2:Q$126,($A6+1),FALSE))</f>
        <v>0</v>
      </c>
      <c r="W62" s="19">
        <f>(HLOOKUP(Futterwertabelle!R$2,Futterwertabelle!R$2:R$126,($A6+1),FALSE))</f>
        <v>0</v>
      </c>
      <c r="X62" s="79">
        <f>(HLOOKUP(Futterwertabelle!S$2,Futterwertabelle!S$2:S$126,($A6+1),FALSE))</f>
        <v>0</v>
      </c>
    </row>
    <row r="63" spans="4:24" ht="16.5" customHeight="1">
      <c r="D63" s="19">
        <f>HLOOKUP(Futterwertabelle!C$2,Futterwertabelle!C$2:C$126,($A7+1),FALSE)</f>
        <v>0</v>
      </c>
      <c r="E63" s="19">
        <f>HLOOKUP(Futterwertabelle!B$2,Futterwertabelle!B$2:B$126,($A7+1),FALSE)</f>
        <v>0</v>
      </c>
      <c r="F63" s="19">
        <f>(HLOOKUP(Futterwertabelle!D$2,Futterwertabelle!D$2:D$126,($A7+1),FALSE))</f>
        <v>0</v>
      </c>
      <c r="G63" s="19"/>
      <c r="H63" s="19"/>
      <c r="I63" s="19"/>
      <c r="J63" s="19">
        <f>(HLOOKUP(Futterwertabelle!E$2,Futterwertabelle!E$2:E$126,($A7+1),FALSE))</f>
        <v>0</v>
      </c>
      <c r="K63" s="19">
        <f>(HLOOKUP(Futterwertabelle!F$2,Futterwertabelle!F$2:F$126,($A7+1),FALSE))</f>
        <v>0</v>
      </c>
      <c r="L63" s="19">
        <f>(HLOOKUP(Futterwertabelle!G$2,Futterwertabelle!G$2:G$126,($A7+1),FALSE))</f>
        <v>0</v>
      </c>
      <c r="M63" s="19">
        <f>(HLOOKUP(Futterwertabelle!H$2,Futterwertabelle!H$2:H$126,($A7+1),FALSE))</f>
        <v>0</v>
      </c>
      <c r="N63" s="19">
        <f>(HLOOKUP(Futterwertabelle!I$2,Futterwertabelle!I$2:I$126,($A7+1),FALSE))</f>
        <v>0</v>
      </c>
      <c r="O63" s="19">
        <f>(HLOOKUP(Futterwertabelle!J$2,Futterwertabelle!J$2:J$126,($A7+1),FALSE))</f>
        <v>0</v>
      </c>
      <c r="P63" s="19">
        <f>(HLOOKUP(Futterwertabelle!K$2,Futterwertabelle!K$2:K$126,($A7+1),FALSE))</f>
        <v>0</v>
      </c>
      <c r="Q63" s="19">
        <f>(HLOOKUP(Futterwertabelle!L$2,Futterwertabelle!L$2:L$126,($A7+1),FALSE))</f>
        <v>0</v>
      </c>
      <c r="R63" s="19">
        <f>(HLOOKUP(Futterwertabelle!M$2,Futterwertabelle!M$2:M$126,($A7+1),FALSE))</f>
        <v>0</v>
      </c>
      <c r="S63" s="19">
        <f>(HLOOKUP(Futterwertabelle!N$2,Futterwertabelle!N$2:N$126,($A7+1),FALSE))</f>
        <v>0</v>
      </c>
      <c r="T63" s="19">
        <f>(HLOOKUP(Futterwertabelle!O$2,Futterwertabelle!O$2:O$126,($A7+1),FALSE))</f>
        <v>0</v>
      </c>
      <c r="U63" s="19">
        <f>(HLOOKUP(Futterwertabelle!P$2,Futterwertabelle!P$2:P$126,($A7+1),FALSE))</f>
        <v>0</v>
      </c>
      <c r="V63" s="19">
        <f>(HLOOKUP(Futterwertabelle!Q$2,Futterwertabelle!Q$2:Q$126,($A7+1),FALSE))</f>
        <v>0</v>
      </c>
      <c r="W63" s="19">
        <f>(HLOOKUP(Futterwertabelle!R$2,Futterwertabelle!R$2:R$126,($A7+1),FALSE))</f>
        <v>0</v>
      </c>
      <c r="X63" s="79">
        <f>(HLOOKUP(Futterwertabelle!S$2,Futterwertabelle!S$2:S$126,($A7+1),FALSE))</f>
        <v>0</v>
      </c>
    </row>
    <row r="64" spans="4:24" ht="15">
      <c r="D64" s="19">
        <f>HLOOKUP(Futterwertabelle!C$2,Futterwertabelle!C$2:C$126,($A8+1),FALSE)</f>
        <v>0</v>
      </c>
      <c r="E64" s="19">
        <f>HLOOKUP(Futterwertabelle!B$2,Futterwertabelle!B$2:B$126,($A8+1),FALSE)</f>
        <v>0</v>
      </c>
      <c r="F64" s="19">
        <f>(HLOOKUP(Futterwertabelle!D$2,Futterwertabelle!D$2:D$126,($A8+1),FALSE))</f>
        <v>0</v>
      </c>
      <c r="G64" s="19"/>
      <c r="H64" s="19"/>
      <c r="I64" s="19"/>
      <c r="J64" s="19">
        <f>(HLOOKUP(Futterwertabelle!E$2,Futterwertabelle!E$2:E$126,($A8+1),FALSE))</f>
        <v>0</v>
      </c>
      <c r="K64" s="19">
        <f>(HLOOKUP(Futterwertabelle!F$2,Futterwertabelle!F$2:F$126,($A8+1),FALSE))</f>
        <v>0</v>
      </c>
      <c r="L64" s="19">
        <f>(HLOOKUP(Futterwertabelle!G$2,Futterwertabelle!G$2:G$126,($A8+1),FALSE))</f>
        <v>0</v>
      </c>
      <c r="M64" s="19">
        <f>(HLOOKUP(Futterwertabelle!H$2,Futterwertabelle!H$2:H$126,($A8+1),FALSE))</f>
        <v>0</v>
      </c>
      <c r="N64" s="19">
        <f>(HLOOKUP(Futterwertabelle!I$2,Futterwertabelle!I$2:I$126,($A8+1),FALSE))</f>
        <v>0</v>
      </c>
      <c r="O64" s="19">
        <f>(HLOOKUP(Futterwertabelle!J$2,Futterwertabelle!J$2:J$126,($A8+1),FALSE))</f>
        <v>0</v>
      </c>
      <c r="P64" s="19">
        <f>(HLOOKUP(Futterwertabelle!K$2,Futterwertabelle!K$2:K$126,($A8+1),FALSE))</f>
        <v>0</v>
      </c>
      <c r="Q64" s="19">
        <f>(HLOOKUP(Futterwertabelle!L$2,Futterwertabelle!L$2:L$126,($A8+1),FALSE))</f>
        <v>0</v>
      </c>
      <c r="R64" s="19">
        <f>(HLOOKUP(Futterwertabelle!M$2,Futterwertabelle!M$2:M$126,($A8+1),FALSE))</f>
        <v>0</v>
      </c>
      <c r="S64" s="19">
        <f>(HLOOKUP(Futterwertabelle!N$2,Futterwertabelle!N$2:N$126,($A8+1),FALSE))</f>
        <v>0</v>
      </c>
      <c r="T64" s="19">
        <f>(HLOOKUP(Futterwertabelle!O$2,Futterwertabelle!O$2:O$126,($A8+1),FALSE))</f>
        <v>0</v>
      </c>
      <c r="U64" s="19">
        <f>(HLOOKUP(Futterwertabelle!P$2,Futterwertabelle!P$2:P$126,($A8+1),FALSE))</f>
        <v>0</v>
      </c>
      <c r="V64" s="19">
        <f>(HLOOKUP(Futterwertabelle!Q$2,Futterwertabelle!Q$2:Q$126,($A8+1),FALSE))</f>
        <v>0</v>
      </c>
      <c r="W64" s="19">
        <f>(HLOOKUP(Futterwertabelle!R$2,Futterwertabelle!R$2:R$126,($A8+1),FALSE))</f>
        <v>0</v>
      </c>
      <c r="X64" s="79">
        <f>(HLOOKUP(Futterwertabelle!S$2,Futterwertabelle!S$2:S$126,($A8+1),FALSE))</f>
        <v>0</v>
      </c>
    </row>
    <row r="65" spans="4:24" ht="15">
      <c r="D65" s="19">
        <f>HLOOKUP(Futterwertabelle!C$2,Futterwertabelle!C$2:C$126,($A9+1),FALSE)</f>
        <v>0</v>
      </c>
      <c r="E65" s="19">
        <f>HLOOKUP(Futterwertabelle!B$2,Futterwertabelle!B$2:B$126,($A9+1),FALSE)</f>
        <v>0</v>
      </c>
      <c r="F65" s="19">
        <f>(HLOOKUP(Futterwertabelle!D$2,Futterwertabelle!D$2:D$126,($A9+1),FALSE))</f>
        <v>0</v>
      </c>
      <c r="G65" s="19"/>
      <c r="H65" s="19"/>
      <c r="I65" s="19"/>
      <c r="J65" s="19">
        <f>(HLOOKUP(Futterwertabelle!E$2,Futterwertabelle!E$2:E$126,($A9+1),FALSE))</f>
        <v>0</v>
      </c>
      <c r="K65" s="19">
        <f>(HLOOKUP(Futterwertabelle!F$2,Futterwertabelle!F$2:F$126,($A9+1),FALSE))</f>
        <v>0</v>
      </c>
      <c r="L65" s="19">
        <f>(HLOOKUP(Futterwertabelle!G$2,Futterwertabelle!G$2:G$126,($A9+1),FALSE))</f>
        <v>0</v>
      </c>
      <c r="M65" s="19">
        <f>(HLOOKUP(Futterwertabelle!H$2,Futterwertabelle!H$2:H$126,($A9+1),FALSE))</f>
        <v>0</v>
      </c>
      <c r="N65" s="19">
        <f>(HLOOKUP(Futterwertabelle!I$2,Futterwertabelle!I$2:I$126,($A9+1),FALSE))</f>
        <v>0</v>
      </c>
      <c r="O65" s="19">
        <f>(HLOOKUP(Futterwertabelle!J$2,Futterwertabelle!J$2:J$126,($A9+1),FALSE))</f>
        <v>0</v>
      </c>
      <c r="P65" s="19">
        <f>(HLOOKUP(Futterwertabelle!K$2,Futterwertabelle!K$2:K$126,($A9+1),FALSE))</f>
        <v>0</v>
      </c>
      <c r="Q65" s="19">
        <f>(HLOOKUP(Futterwertabelle!L$2,Futterwertabelle!L$2:L$126,($A9+1),FALSE))</f>
        <v>0</v>
      </c>
      <c r="R65" s="19">
        <f>(HLOOKUP(Futterwertabelle!M$2,Futterwertabelle!M$2:M$126,($A9+1),FALSE))</f>
        <v>0</v>
      </c>
      <c r="S65" s="19">
        <f>(HLOOKUP(Futterwertabelle!N$2,Futterwertabelle!N$2:N$126,($A9+1),FALSE))</f>
        <v>0</v>
      </c>
      <c r="T65" s="19">
        <f>(HLOOKUP(Futterwertabelle!O$2,Futterwertabelle!O$2:O$126,($A9+1),FALSE))</f>
        <v>0</v>
      </c>
      <c r="U65" s="19">
        <f>(HLOOKUP(Futterwertabelle!P$2,Futterwertabelle!P$2:P$126,($A9+1),FALSE))</f>
        <v>0</v>
      </c>
      <c r="V65" s="19">
        <f>(HLOOKUP(Futterwertabelle!Q$2,Futterwertabelle!Q$2:Q$126,($A9+1),FALSE))</f>
        <v>0</v>
      </c>
      <c r="W65" s="19">
        <f>(HLOOKUP(Futterwertabelle!R$2,Futterwertabelle!R$2:R$126,($A9+1),FALSE))</f>
        <v>0</v>
      </c>
      <c r="X65" s="79">
        <f>(HLOOKUP(Futterwertabelle!S$2,Futterwertabelle!S$2:S$126,($A9+1),FALSE))</f>
        <v>0</v>
      </c>
    </row>
    <row r="66" spans="4:24" ht="15">
      <c r="D66" s="19">
        <f>HLOOKUP(Futterwertabelle!C$2,Futterwertabelle!C$2:C$126,($A10+1),FALSE)</f>
        <v>0</v>
      </c>
      <c r="E66" s="19">
        <f>HLOOKUP(Futterwertabelle!B$2,Futterwertabelle!B$2:B$126,($A10+1),FALSE)</f>
        <v>0</v>
      </c>
      <c r="F66" s="19">
        <f>(HLOOKUP(Futterwertabelle!D$2,Futterwertabelle!D$2:D$126,($A10+1),FALSE))</f>
        <v>0</v>
      </c>
      <c r="G66" s="19"/>
      <c r="H66" s="19"/>
      <c r="I66" s="19"/>
      <c r="J66" s="19">
        <f>(HLOOKUP(Futterwertabelle!E$2,Futterwertabelle!E$2:E$126,($A10+1),FALSE))</f>
        <v>0</v>
      </c>
      <c r="K66" s="19">
        <f>(HLOOKUP(Futterwertabelle!F$2,Futterwertabelle!F$2:F$126,($A10+1),FALSE))</f>
        <v>0</v>
      </c>
      <c r="L66" s="19">
        <f>(HLOOKUP(Futterwertabelle!G$2,Futterwertabelle!G$2:G$126,($A10+1),FALSE))</f>
        <v>0</v>
      </c>
      <c r="M66" s="19">
        <f>(HLOOKUP(Futterwertabelle!H$2,Futterwertabelle!H$2:H$126,($A10+1),FALSE))</f>
        <v>0</v>
      </c>
      <c r="N66" s="19">
        <f>(HLOOKUP(Futterwertabelle!I$2,Futterwertabelle!I$2:I$126,($A10+1),FALSE))</f>
        <v>0</v>
      </c>
      <c r="O66" s="19">
        <f>(HLOOKUP(Futterwertabelle!J$2,Futterwertabelle!J$2:J$126,($A10+1),FALSE))</f>
        <v>0</v>
      </c>
      <c r="P66" s="19">
        <f>(HLOOKUP(Futterwertabelle!K$2,Futterwertabelle!K$2:K$126,($A10+1),FALSE))</f>
        <v>0</v>
      </c>
      <c r="Q66" s="19">
        <f>(HLOOKUP(Futterwertabelle!L$2,Futterwertabelle!L$2:L$126,($A10+1),FALSE))</f>
        <v>0</v>
      </c>
      <c r="R66" s="19">
        <f>(HLOOKUP(Futterwertabelle!M$2,Futterwertabelle!M$2:M$126,($A10+1),FALSE))</f>
        <v>0</v>
      </c>
      <c r="S66" s="19">
        <f>(HLOOKUP(Futterwertabelle!N$2,Futterwertabelle!N$2:N$126,($A10+1),FALSE))</f>
        <v>0</v>
      </c>
      <c r="T66" s="19">
        <f>(HLOOKUP(Futterwertabelle!O$2,Futterwertabelle!O$2:O$126,($A10+1),FALSE))</f>
        <v>0</v>
      </c>
      <c r="U66" s="19">
        <f>(HLOOKUP(Futterwertabelle!P$2,Futterwertabelle!P$2:P$126,($A10+1),FALSE))</f>
        <v>0</v>
      </c>
      <c r="V66" s="19">
        <f>(HLOOKUP(Futterwertabelle!Q$2,Futterwertabelle!Q$2:Q$126,($A10+1),FALSE))</f>
        <v>0</v>
      </c>
      <c r="W66" s="19">
        <f>(HLOOKUP(Futterwertabelle!R$2,Futterwertabelle!R$2:R$126,($A10+1),FALSE))</f>
        <v>0</v>
      </c>
      <c r="X66" s="79">
        <f>(HLOOKUP(Futterwertabelle!S$2,Futterwertabelle!S$2:S$126,($A10+1),FALSE))</f>
        <v>0</v>
      </c>
    </row>
    <row r="67" spans="4:24" ht="15">
      <c r="D67" s="19">
        <f>HLOOKUP(Futterwertabelle!C$2,Futterwertabelle!C$2:C$126,($A11+1),FALSE)</f>
        <v>0</v>
      </c>
      <c r="E67" s="19">
        <f>HLOOKUP(Futterwertabelle!B$2,Futterwertabelle!B$2:B$126,($A11+1),FALSE)</f>
        <v>0</v>
      </c>
      <c r="F67" s="19">
        <f>(HLOOKUP(Futterwertabelle!D$2,Futterwertabelle!D$2:D$126,($A11+1),FALSE))</f>
        <v>0</v>
      </c>
      <c r="G67" s="19"/>
      <c r="H67" s="19"/>
      <c r="I67" s="19"/>
      <c r="J67" s="19">
        <f>(HLOOKUP(Futterwertabelle!E$2,Futterwertabelle!E$2:E$126,($A11+1),FALSE))</f>
        <v>0</v>
      </c>
      <c r="K67" s="19">
        <f>(HLOOKUP(Futterwertabelle!F$2,Futterwertabelle!F$2:F$126,($A11+1),FALSE))</f>
        <v>0</v>
      </c>
      <c r="L67" s="19">
        <f>(HLOOKUP(Futterwertabelle!G$2,Futterwertabelle!G$2:G$126,($A11+1),FALSE))</f>
        <v>0</v>
      </c>
      <c r="M67" s="19">
        <f>(HLOOKUP(Futterwertabelle!H$2,Futterwertabelle!H$2:H$126,($A11+1),FALSE))</f>
        <v>0</v>
      </c>
      <c r="N67" s="19">
        <f>(HLOOKUP(Futterwertabelle!I$2,Futterwertabelle!I$2:I$126,($A11+1),FALSE))</f>
        <v>0</v>
      </c>
      <c r="O67" s="19">
        <f>(HLOOKUP(Futterwertabelle!J$2,Futterwertabelle!J$2:J$126,($A11+1),FALSE))</f>
        <v>0</v>
      </c>
      <c r="P67" s="19">
        <f>(HLOOKUP(Futterwertabelle!K$2,Futterwertabelle!K$2:K$126,($A11+1),FALSE))</f>
        <v>0</v>
      </c>
      <c r="Q67" s="19">
        <f>(HLOOKUP(Futterwertabelle!L$2,Futterwertabelle!L$2:L$126,($A11+1),FALSE))</f>
        <v>0</v>
      </c>
      <c r="R67" s="19">
        <f>(HLOOKUP(Futterwertabelle!M$2,Futterwertabelle!M$2:M$126,($A11+1),FALSE))</f>
        <v>0</v>
      </c>
      <c r="S67" s="19">
        <f>(HLOOKUP(Futterwertabelle!N$2,Futterwertabelle!N$2:N$126,($A11+1),FALSE))</f>
        <v>0</v>
      </c>
      <c r="T67" s="19">
        <f>(HLOOKUP(Futterwertabelle!O$2,Futterwertabelle!O$2:O$126,($A11+1),FALSE))</f>
        <v>0</v>
      </c>
      <c r="U67" s="19">
        <f>(HLOOKUP(Futterwertabelle!P$2,Futterwertabelle!P$2:P$126,($A11+1),FALSE))</f>
        <v>0</v>
      </c>
      <c r="V67" s="19">
        <f>(HLOOKUP(Futterwertabelle!Q$2,Futterwertabelle!Q$2:Q$126,($A11+1),FALSE))</f>
        <v>0</v>
      </c>
      <c r="W67" s="19">
        <f>(HLOOKUP(Futterwertabelle!R$2,Futterwertabelle!R$2:R$126,($A11+1),FALSE))</f>
        <v>0</v>
      </c>
      <c r="X67" s="79">
        <f>(HLOOKUP(Futterwertabelle!S$2,Futterwertabelle!S$2:S$126,($A11+1),FALSE))</f>
        <v>0</v>
      </c>
    </row>
    <row r="68" spans="4:24" ht="15">
      <c r="D68" s="19">
        <f>HLOOKUP(Futterwertabelle!C$2,Futterwertabelle!C$2:C$126,($A12+1),FALSE)</f>
        <v>0</v>
      </c>
      <c r="E68" s="19">
        <f>HLOOKUP(Futterwertabelle!B$2,Futterwertabelle!B$2:B$126,($A12+1),FALSE)</f>
        <v>0</v>
      </c>
      <c r="F68" s="19">
        <f>(HLOOKUP(Futterwertabelle!D$2,Futterwertabelle!D$2:D$126,($A12+1),FALSE))</f>
        <v>0</v>
      </c>
      <c r="G68" s="19"/>
      <c r="H68" s="19"/>
      <c r="I68" s="19"/>
      <c r="J68" s="19">
        <f>(HLOOKUP(Futterwertabelle!E$2,Futterwertabelle!E$2:E$126,($A12+1),FALSE))</f>
        <v>0</v>
      </c>
      <c r="K68" s="19">
        <f>(HLOOKUP(Futterwertabelle!F$2,Futterwertabelle!F$2:F$126,($A12+1),FALSE))</f>
        <v>0</v>
      </c>
      <c r="L68" s="19">
        <f>(HLOOKUP(Futterwertabelle!G$2,Futterwertabelle!G$2:G$126,($A12+1),FALSE))</f>
        <v>0</v>
      </c>
      <c r="M68" s="19">
        <f>(HLOOKUP(Futterwertabelle!H$2,Futterwertabelle!H$2:H$126,($A12+1),FALSE))</f>
        <v>0</v>
      </c>
      <c r="N68" s="19">
        <f>(HLOOKUP(Futterwertabelle!I$2,Futterwertabelle!I$2:I$126,($A12+1),FALSE))</f>
        <v>0</v>
      </c>
      <c r="O68" s="19">
        <f>(HLOOKUP(Futterwertabelle!J$2,Futterwertabelle!J$2:J$126,($A12+1),FALSE))</f>
        <v>0</v>
      </c>
      <c r="P68" s="19">
        <f>(HLOOKUP(Futterwertabelle!K$2,Futterwertabelle!K$2:K$126,($A12+1),FALSE))</f>
        <v>0</v>
      </c>
      <c r="Q68" s="19">
        <f>(HLOOKUP(Futterwertabelle!L$2,Futterwertabelle!L$2:L$126,($A12+1),FALSE))</f>
        <v>0</v>
      </c>
      <c r="R68" s="19">
        <f>(HLOOKUP(Futterwertabelle!M$2,Futterwertabelle!M$2:M$126,($A12+1),FALSE))</f>
        <v>0</v>
      </c>
      <c r="S68" s="19">
        <f>(HLOOKUP(Futterwertabelle!N$2,Futterwertabelle!N$2:N$126,($A12+1),FALSE))</f>
        <v>0</v>
      </c>
      <c r="T68" s="19">
        <f>(HLOOKUP(Futterwertabelle!O$2,Futterwertabelle!O$2:O$126,($A12+1),FALSE))</f>
        <v>0</v>
      </c>
      <c r="U68" s="19">
        <f>(HLOOKUP(Futterwertabelle!P$2,Futterwertabelle!P$2:P$126,($A12+1),FALSE))</f>
        <v>0</v>
      </c>
      <c r="V68" s="19">
        <f>(HLOOKUP(Futterwertabelle!Q$2,Futterwertabelle!Q$2:Q$126,($A12+1),FALSE))</f>
        <v>0</v>
      </c>
      <c r="W68" s="19">
        <f>(HLOOKUP(Futterwertabelle!R$2,Futterwertabelle!R$2:R$126,($A12+1),FALSE))</f>
        <v>0</v>
      </c>
      <c r="X68" s="79">
        <f>(HLOOKUP(Futterwertabelle!S$2,Futterwertabelle!S$2:S$126,($A12+1),FALSE))</f>
        <v>0</v>
      </c>
    </row>
    <row r="69" spans="4:24" ht="15">
      <c r="D69" s="19">
        <f>HLOOKUP(Futterwertabelle!C$2,Futterwertabelle!C$2:C$126,($A13+1),FALSE)</f>
        <v>0</v>
      </c>
      <c r="E69" s="19">
        <f>HLOOKUP(Futterwertabelle!B$2,Futterwertabelle!B$2:B$126,($A13+1),FALSE)</f>
        <v>0</v>
      </c>
      <c r="F69" s="19">
        <f>(HLOOKUP(Futterwertabelle!D$2,Futterwertabelle!D$2:D$126,($A13+1),FALSE))</f>
        <v>0</v>
      </c>
      <c r="G69" s="19"/>
      <c r="H69" s="19"/>
      <c r="I69" s="19"/>
      <c r="J69" s="19">
        <f>(HLOOKUP(Futterwertabelle!E$2,Futterwertabelle!E$2:E$126,($A13+1),FALSE))</f>
        <v>0</v>
      </c>
      <c r="K69" s="19">
        <f>(HLOOKUP(Futterwertabelle!F$2,Futterwertabelle!F$2:F$126,($A13+1),FALSE))</f>
        <v>0</v>
      </c>
      <c r="L69" s="19">
        <f>(HLOOKUP(Futterwertabelle!G$2,Futterwertabelle!G$2:G$126,($A13+1),FALSE))</f>
        <v>0</v>
      </c>
      <c r="M69" s="19">
        <f>(HLOOKUP(Futterwertabelle!H$2,Futterwertabelle!H$2:H$126,($A13+1),FALSE))</f>
        <v>0</v>
      </c>
      <c r="N69" s="19">
        <f>(HLOOKUP(Futterwertabelle!I$2,Futterwertabelle!I$2:I$126,($A13+1),FALSE))</f>
        <v>0</v>
      </c>
      <c r="O69" s="19">
        <f>(HLOOKUP(Futterwertabelle!J$2,Futterwertabelle!J$2:J$126,($A13+1),FALSE))</f>
        <v>0</v>
      </c>
      <c r="P69" s="19">
        <f>(HLOOKUP(Futterwertabelle!K$2,Futterwertabelle!K$2:K$126,($A13+1),FALSE))</f>
        <v>0</v>
      </c>
      <c r="Q69" s="19">
        <f>(HLOOKUP(Futterwertabelle!L$2,Futterwertabelle!L$2:L$126,($A13+1),FALSE))</f>
        <v>0</v>
      </c>
      <c r="R69" s="19">
        <f>(HLOOKUP(Futterwertabelle!M$2,Futterwertabelle!M$2:M$126,($A13+1),FALSE))</f>
        <v>0</v>
      </c>
      <c r="S69" s="19">
        <f>(HLOOKUP(Futterwertabelle!N$2,Futterwertabelle!N$2:N$126,($A13+1),FALSE))</f>
        <v>0</v>
      </c>
      <c r="T69" s="19">
        <f>(HLOOKUP(Futterwertabelle!O$2,Futterwertabelle!O$2:O$126,($A13+1),FALSE))</f>
        <v>0</v>
      </c>
      <c r="U69" s="19">
        <f>(HLOOKUP(Futterwertabelle!P$2,Futterwertabelle!P$2:P$126,($A13+1),FALSE))</f>
        <v>0</v>
      </c>
      <c r="V69" s="19">
        <f>(HLOOKUP(Futterwertabelle!Q$2,Futterwertabelle!Q$2:Q$126,($A13+1),FALSE))</f>
        <v>0</v>
      </c>
      <c r="W69" s="19">
        <f>(HLOOKUP(Futterwertabelle!R$2,Futterwertabelle!R$2:R$126,($A13+1),FALSE))</f>
        <v>0</v>
      </c>
      <c r="X69" s="79">
        <f>(HLOOKUP(Futterwertabelle!S$2,Futterwertabelle!S$2:S$126,($A13+1),FALSE))</f>
        <v>0</v>
      </c>
    </row>
    <row r="70" spans="4:24" ht="15">
      <c r="D70" s="19">
        <f>HLOOKUP(Futterwertabelle!C$2,Futterwertabelle!C$2:C$126,($A14+1),FALSE)</f>
        <v>0</v>
      </c>
      <c r="E70" s="19">
        <f>HLOOKUP(Futterwertabelle!B$2,Futterwertabelle!B$2:B$126,($A14+1),FALSE)</f>
        <v>0</v>
      </c>
      <c r="F70" s="19">
        <f>(HLOOKUP(Futterwertabelle!D$2,Futterwertabelle!D$2:D$126,($A14+1),FALSE))</f>
        <v>0</v>
      </c>
      <c r="G70" s="19"/>
      <c r="H70" s="19"/>
      <c r="I70" s="19"/>
      <c r="J70" s="19">
        <f>(HLOOKUP(Futterwertabelle!E$2,Futterwertabelle!E$2:E$126,($A14+1),FALSE))</f>
        <v>0</v>
      </c>
      <c r="K70" s="19">
        <f>(HLOOKUP(Futterwertabelle!F$2,Futterwertabelle!F$2:F$126,($A14+1),FALSE))</f>
        <v>0</v>
      </c>
      <c r="L70" s="19">
        <f>(HLOOKUP(Futterwertabelle!G$2,Futterwertabelle!G$2:G$126,($A14+1),FALSE))</f>
        <v>0</v>
      </c>
      <c r="M70" s="19">
        <f>(HLOOKUP(Futterwertabelle!H$2,Futterwertabelle!H$2:H$126,($A14+1),FALSE))</f>
        <v>0</v>
      </c>
      <c r="N70" s="19">
        <f>(HLOOKUP(Futterwertabelle!I$2,Futterwertabelle!I$2:I$126,($A14+1),FALSE))</f>
        <v>0</v>
      </c>
      <c r="O70" s="19">
        <f>(HLOOKUP(Futterwertabelle!J$2,Futterwertabelle!J$2:J$126,($A14+1),FALSE))</f>
        <v>0</v>
      </c>
      <c r="P70" s="19">
        <f>(HLOOKUP(Futterwertabelle!K$2,Futterwertabelle!K$2:K$126,($A14+1),FALSE))</f>
        <v>0</v>
      </c>
      <c r="Q70" s="19">
        <f>(HLOOKUP(Futterwertabelle!L$2,Futterwertabelle!L$2:L$126,($A14+1),FALSE))</f>
        <v>0</v>
      </c>
      <c r="R70" s="19">
        <f>(HLOOKUP(Futterwertabelle!M$2,Futterwertabelle!M$2:M$126,($A14+1),FALSE))</f>
        <v>0</v>
      </c>
      <c r="S70" s="19">
        <f>(HLOOKUP(Futterwertabelle!N$2,Futterwertabelle!N$2:N$126,($A14+1),FALSE))</f>
        <v>0</v>
      </c>
      <c r="T70" s="19">
        <f>(HLOOKUP(Futterwertabelle!O$2,Futterwertabelle!O$2:O$126,($A14+1),FALSE))</f>
        <v>0</v>
      </c>
      <c r="U70" s="19">
        <f>(HLOOKUP(Futterwertabelle!P$2,Futterwertabelle!P$2:P$126,($A14+1),FALSE))</f>
        <v>0</v>
      </c>
      <c r="V70" s="19">
        <f>(HLOOKUP(Futterwertabelle!Q$2,Futterwertabelle!Q$2:Q$126,($A14+1),FALSE))</f>
        <v>0</v>
      </c>
      <c r="W70" s="19">
        <f>(HLOOKUP(Futterwertabelle!R$2,Futterwertabelle!R$2:R$126,($A14+1),FALSE))</f>
        <v>0</v>
      </c>
      <c r="X70" s="79">
        <f>(HLOOKUP(Futterwertabelle!S$2,Futterwertabelle!S$2:S$126,($A14+1),FALSE))</f>
        <v>0</v>
      </c>
    </row>
    <row r="71" spans="4:24" ht="15">
      <c r="D71" s="19">
        <f>HLOOKUP(Futterwertabelle!C$2,Futterwertabelle!C$2:C$126,($A15+1),FALSE)</f>
        <v>0</v>
      </c>
      <c r="E71" s="19">
        <f>HLOOKUP(Futterwertabelle!B$2,Futterwertabelle!B$2:B$126,($A15+1),FALSE)</f>
        <v>0</v>
      </c>
      <c r="F71" s="19">
        <f>(HLOOKUP(Futterwertabelle!D$2,Futterwertabelle!D$2:D$126,($A15+1),FALSE))</f>
        <v>0</v>
      </c>
      <c r="G71" s="19"/>
      <c r="H71" s="19"/>
      <c r="I71" s="19"/>
      <c r="J71" s="19">
        <f>(HLOOKUP(Futterwertabelle!E$2,Futterwertabelle!E$2:E$126,($A15+1),FALSE))</f>
        <v>0</v>
      </c>
      <c r="K71" s="19">
        <f>(HLOOKUP(Futterwertabelle!F$2,Futterwertabelle!F$2:F$126,($A15+1),FALSE))</f>
        <v>0</v>
      </c>
      <c r="L71" s="19">
        <f>(HLOOKUP(Futterwertabelle!G$2,Futterwertabelle!G$2:G$126,($A15+1),FALSE))</f>
        <v>0</v>
      </c>
      <c r="M71" s="19">
        <f>(HLOOKUP(Futterwertabelle!H$2,Futterwertabelle!H$2:H$126,($A15+1),FALSE))</f>
        <v>0</v>
      </c>
      <c r="N71" s="19">
        <f>(HLOOKUP(Futterwertabelle!I$2,Futterwertabelle!I$2:I$126,($A15+1),FALSE))</f>
        <v>0</v>
      </c>
      <c r="O71" s="19">
        <f>(HLOOKUP(Futterwertabelle!J$2,Futterwertabelle!J$2:J$126,($A15+1),FALSE))</f>
        <v>0</v>
      </c>
      <c r="P71" s="19">
        <f>(HLOOKUP(Futterwertabelle!K$2,Futterwertabelle!K$2:K$126,($A15+1),FALSE))</f>
        <v>0</v>
      </c>
      <c r="Q71" s="19">
        <f>(HLOOKUP(Futterwertabelle!L$2,Futterwertabelle!L$2:L$126,($A15+1),FALSE))</f>
        <v>0</v>
      </c>
      <c r="R71" s="19">
        <f>(HLOOKUP(Futterwertabelle!M$2,Futterwertabelle!M$2:M$126,($A15+1),FALSE))</f>
        <v>0</v>
      </c>
      <c r="S71" s="19">
        <f>(HLOOKUP(Futterwertabelle!N$2,Futterwertabelle!N$2:N$126,($A15+1),FALSE))</f>
        <v>0</v>
      </c>
      <c r="T71" s="19">
        <f>(HLOOKUP(Futterwertabelle!O$2,Futterwertabelle!O$2:O$126,($A15+1),FALSE))</f>
        <v>0</v>
      </c>
      <c r="U71" s="19">
        <f>(HLOOKUP(Futterwertabelle!P$2,Futterwertabelle!P$2:P$126,($A15+1),FALSE))</f>
        <v>0</v>
      </c>
      <c r="V71" s="19">
        <f>(HLOOKUP(Futterwertabelle!Q$2,Futterwertabelle!Q$2:Q$126,($A15+1),FALSE))</f>
        <v>0</v>
      </c>
      <c r="W71" s="19">
        <f>(HLOOKUP(Futterwertabelle!R$2,Futterwertabelle!R$2:R$126,($A15+1),FALSE))</f>
        <v>0</v>
      </c>
      <c r="X71" s="79">
        <f>(HLOOKUP(Futterwertabelle!S$2,Futterwertabelle!S$2:S$126,($A15+1),FALSE))</f>
        <v>0</v>
      </c>
    </row>
    <row r="72" spans="4:24" ht="15">
      <c r="D72" s="19">
        <f>HLOOKUP(Futterwertabelle!C$2,Futterwertabelle!C$2:C$126,($A16+1),FALSE)</f>
        <v>0</v>
      </c>
      <c r="E72" s="19">
        <f>HLOOKUP(Futterwertabelle!B$2,Futterwertabelle!B$2:B$126,($A16+1),FALSE)</f>
        <v>0</v>
      </c>
      <c r="F72" s="19">
        <f>(HLOOKUP(Futterwertabelle!D$2,Futterwertabelle!D$2:D$126,($A16+1),FALSE))</f>
        <v>0</v>
      </c>
      <c r="G72" s="19"/>
      <c r="H72" s="19"/>
      <c r="I72" s="19"/>
      <c r="J72" s="19">
        <f>(HLOOKUP(Futterwertabelle!E$2,Futterwertabelle!E$2:E$126,($A16+1),FALSE))</f>
        <v>0</v>
      </c>
      <c r="K72" s="19">
        <f>(HLOOKUP(Futterwertabelle!F$2,Futterwertabelle!F$2:F$126,($A16+1),FALSE))</f>
        <v>0</v>
      </c>
      <c r="L72" s="19">
        <f>(HLOOKUP(Futterwertabelle!G$2,Futterwertabelle!G$2:G$126,($A16+1),FALSE))</f>
        <v>0</v>
      </c>
      <c r="M72" s="19">
        <f>(HLOOKUP(Futterwertabelle!H$2,Futterwertabelle!H$2:H$126,($A16+1),FALSE))</f>
        <v>0</v>
      </c>
      <c r="N72" s="19">
        <f>(HLOOKUP(Futterwertabelle!I$2,Futterwertabelle!I$2:I$126,($A16+1),FALSE))</f>
        <v>0</v>
      </c>
      <c r="O72" s="19">
        <f>(HLOOKUP(Futterwertabelle!J$2,Futterwertabelle!J$2:J$126,($A16+1),FALSE))</f>
        <v>0</v>
      </c>
      <c r="P72" s="19">
        <f>(HLOOKUP(Futterwertabelle!K$2,Futterwertabelle!K$2:K$126,($A16+1),FALSE))</f>
        <v>0</v>
      </c>
      <c r="Q72" s="19">
        <f>(HLOOKUP(Futterwertabelle!L$2,Futterwertabelle!L$2:L$126,($A16+1),FALSE))</f>
        <v>0</v>
      </c>
      <c r="R72" s="19">
        <f>(HLOOKUP(Futterwertabelle!M$2,Futterwertabelle!M$2:M$126,($A16+1),FALSE))</f>
        <v>0</v>
      </c>
      <c r="S72" s="19">
        <f>(HLOOKUP(Futterwertabelle!N$2,Futterwertabelle!N$2:N$126,($A16+1),FALSE))</f>
        <v>0</v>
      </c>
      <c r="T72" s="19">
        <f>(HLOOKUP(Futterwertabelle!O$2,Futterwertabelle!O$2:O$126,($A16+1),FALSE))</f>
        <v>0</v>
      </c>
      <c r="U72" s="19">
        <f>(HLOOKUP(Futterwertabelle!P$2,Futterwertabelle!P$2:P$126,($A16+1),FALSE))</f>
        <v>0</v>
      </c>
      <c r="V72" s="19">
        <f>(HLOOKUP(Futterwertabelle!Q$2,Futterwertabelle!Q$2:Q$126,($A16+1),FALSE))</f>
        <v>0</v>
      </c>
      <c r="W72" s="19">
        <f>(HLOOKUP(Futterwertabelle!R$2,Futterwertabelle!R$2:R$126,($A16+1),FALSE))</f>
        <v>0</v>
      </c>
      <c r="X72" s="79">
        <f>(HLOOKUP(Futterwertabelle!S$2,Futterwertabelle!S$2:S$126,($A16+1),FALSE))</f>
        <v>0</v>
      </c>
    </row>
    <row r="73" spans="4:24" ht="15">
      <c r="D73" s="19">
        <f>HLOOKUP(Futterwertabelle!C$2,Futterwertabelle!C$2:C$126,($A17+1),FALSE)</f>
        <v>0</v>
      </c>
      <c r="E73" s="19">
        <f>HLOOKUP(Futterwertabelle!B$2,Futterwertabelle!B$2:B$126,($A17+1),FALSE)</f>
        <v>0</v>
      </c>
      <c r="F73" s="19">
        <f>(HLOOKUP(Futterwertabelle!D$2,Futterwertabelle!D$2:D$126,($A17+1),FALSE))</f>
        <v>0</v>
      </c>
      <c r="G73" s="19"/>
      <c r="H73" s="19"/>
      <c r="I73" s="19"/>
      <c r="J73" s="19">
        <f>(HLOOKUP(Futterwertabelle!E$2,Futterwertabelle!E$2:E$126,($A17+1),FALSE))</f>
        <v>0</v>
      </c>
      <c r="K73" s="19">
        <f>(HLOOKUP(Futterwertabelle!F$2,Futterwertabelle!F$2:F$126,($A17+1),FALSE))</f>
        <v>0</v>
      </c>
      <c r="L73" s="19">
        <f>(HLOOKUP(Futterwertabelle!G$2,Futterwertabelle!G$2:G$126,($A17+1),FALSE))</f>
        <v>0</v>
      </c>
      <c r="M73" s="19">
        <f>(HLOOKUP(Futterwertabelle!H$2,Futterwertabelle!H$2:H$126,($A17+1),FALSE))</f>
        <v>0</v>
      </c>
      <c r="N73" s="19">
        <f>(HLOOKUP(Futterwertabelle!I$2,Futterwertabelle!I$2:I$126,($A17+1),FALSE))</f>
        <v>0</v>
      </c>
      <c r="O73" s="19">
        <f>(HLOOKUP(Futterwertabelle!J$2,Futterwertabelle!J$2:J$126,($A17+1),FALSE))</f>
        <v>0</v>
      </c>
      <c r="P73" s="19">
        <f>(HLOOKUP(Futterwertabelle!K$2,Futterwertabelle!K$2:K$126,($A17+1),FALSE))</f>
        <v>0</v>
      </c>
      <c r="Q73" s="19">
        <f>(HLOOKUP(Futterwertabelle!L$2,Futterwertabelle!L$2:L$126,($A17+1),FALSE))</f>
        <v>0</v>
      </c>
      <c r="R73" s="19">
        <f>(HLOOKUP(Futterwertabelle!M$2,Futterwertabelle!M$2:M$126,($A17+1),FALSE))</f>
        <v>0</v>
      </c>
      <c r="S73" s="19">
        <f>(HLOOKUP(Futterwertabelle!N$2,Futterwertabelle!N$2:N$126,($A17+1),FALSE))</f>
        <v>0</v>
      </c>
      <c r="T73" s="19">
        <f>(HLOOKUP(Futterwertabelle!O$2,Futterwertabelle!O$2:O$126,($A17+1),FALSE))</f>
        <v>0</v>
      </c>
      <c r="U73" s="19">
        <f>(HLOOKUP(Futterwertabelle!P$2,Futterwertabelle!P$2:P$126,($A17+1),FALSE))</f>
        <v>0</v>
      </c>
      <c r="V73" s="19">
        <f>(HLOOKUP(Futterwertabelle!Q$2,Futterwertabelle!Q$2:Q$126,($A17+1),FALSE))</f>
        <v>0</v>
      </c>
      <c r="W73" s="19">
        <f>(HLOOKUP(Futterwertabelle!R$2,Futterwertabelle!R$2:R$126,($A17+1),FALSE))</f>
        <v>0</v>
      </c>
      <c r="X73" s="79">
        <f>(HLOOKUP(Futterwertabelle!S$2,Futterwertabelle!S$2:S$126,($A17+1),FALSE))</f>
        <v>0</v>
      </c>
    </row>
    <row r="74" spans="4:24" ht="15">
      <c r="D74" s="19">
        <f>HLOOKUP(Futterwertabelle!C$2,Futterwertabelle!C$2:C$126,($A18+1),FALSE)</f>
        <v>0</v>
      </c>
      <c r="E74" s="19">
        <f>HLOOKUP(Futterwertabelle!B$2,Futterwertabelle!B$2:B$126,($A18+1),FALSE)</f>
        <v>0</v>
      </c>
      <c r="F74" s="19">
        <f>(HLOOKUP(Futterwertabelle!D$2,Futterwertabelle!D$2:D$126,($A18+1),FALSE))</f>
        <v>0</v>
      </c>
      <c r="G74" s="19"/>
      <c r="H74" s="19"/>
      <c r="I74" s="19"/>
      <c r="J74" s="19">
        <f>(HLOOKUP(Futterwertabelle!E$2,Futterwertabelle!E$2:E$126,($A18+1),FALSE))</f>
        <v>0</v>
      </c>
      <c r="K74" s="19">
        <f>(HLOOKUP(Futterwertabelle!F$2,Futterwertabelle!F$2:F$126,($A18+1),FALSE))</f>
        <v>0</v>
      </c>
      <c r="L74" s="19">
        <f>(HLOOKUP(Futterwertabelle!G$2,Futterwertabelle!G$2:G$126,($A18+1),FALSE))</f>
        <v>0</v>
      </c>
      <c r="M74" s="19">
        <f>(HLOOKUP(Futterwertabelle!H$2,Futterwertabelle!H$2:H$126,($A18+1),FALSE))</f>
        <v>0</v>
      </c>
      <c r="N74" s="19">
        <f>(HLOOKUP(Futterwertabelle!I$2,Futterwertabelle!I$2:I$126,($A18+1),FALSE))</f>
        <v>0</v>
      </c>
      <c r="O74" s="19">
        <f>(HLOOKUP(Futterwertabelle!J$2,Futterwertabelle!J$2:J$126,($A18+1),FALSE))</f>
        <v>0</v>
      </c>
      <c r="P74" s="19">
        <f>(HLOOKUP(Futterwertabelle!K$2,Futterwertabelle!K$2:K$126,($A18+1),FALSE))</f>
        <v>0</v>
      </c>
      <c r="Q74" s="19">
        <f>(HLOOKUP(Futterwertabelle!L$2,Futterwertabelle!L$2:L$126,($A18+1),FALSE))</f>
        <v>0</v>
      </c>
      <c r="R74" s="19">
        <f>(HLOOKUP(Futterwertabelle!M$2,Futterwertabelle!M$2:M$126,($A18+1),FALSE))</f>
        <v>0</v>
      </c>
      <c r="S74" s="19">
        <f>(HLOOKUP(Futterwertabelle!N$2,Futterwertabelle!N$2:N$126,($A18+1),FALSE))</f>
        <v>0</v>
      </c>
      <c r="T74" s="19">
        <f>(HLOOKUP(Futterwertabelle!O$2,Futterwertabelle!O$2:O$126,($A18+1),FALSE))</f>
        <v>0</v>
      </c>
      <c r="U74" s="19">
        <f>(HLOOKUP(Futterwertabelle!P$2,Futterwertabelle!P$2:P$126,($A18+1),FALSE))</f>
        <v>0</v>
      </c>
      <c r="V74" s="19">
        <f>(HLOOKUP(Futterwertabelle!Q$2,Futterwertabelle!Q$2:Q$126,($A18+1),FALSE))</f>
        <v>0</v>
      </c>
      <c r="W74" s="19">
        <f>(HLOOKUP(Futterwertabelle!R$2,Futterwertabelle!R$2:R$126,($A18+1),FALSE))</f>
        <v>0</v>
      </c>
      <c r="X74" s="79">
        <f>(HLOOKUP(Futterwertabelle!S$2,Futterwertabelle!S$2:S$126,($A18+1),FALSE))</f>
        <v>0</v>
      </c>
    </row>
    <row r="75" spans="4:24" ht="15">
      <c r="D75" s="19">
        <f>HLOOKUP(Futterwertabelle!C$2,Futterwertabelle!C$2:C$126,($A19+1),FALSE)</f>
        <v>0</v>
      </c>
      <c r="E75" s="19">
        <f>HLOOKUP(Futterwertabelle!B$2,Futterwertabelle!B$2:B$126,($A19+1),FALSE)</f>
        <v>0</v>
      </c>
      <c r="F75" s="19">
        <f>(HLOOKUP(Futterwertabelle!D$2,Futterwertabelle!D$2:D$126,($A19+1),FALSE))</f>
        <v>0</v>
      </c>
      <c r="G75" s="19"/>
      <c r="H75" s="19"/>
      <c r="I75" s="19"/>
      <c r="J75" s="19">
        <f>(HLOOKUP(Futterwertabelle!E$2,Futterwertabelle!E$2:E$126,($A19+1),FALSE))</f>
        <v>0</v>
      </c>
      <c r="K75" s="19">
        <f>(HLOOKUP(Futterwertabelle!F$2,Futterwertabelle!F$2:F$126,($A19+1),FALSE))</f>
        <v>0</v>
      </c>
      <c r="L75" s="19">
        <f>(HLOOKUP(Futterwertabelle!G$2,Futterwertabelle!G$2:G$126,($A19+1),FALSE))</f>
        <v>0</v>
      </c>
      <c r="M75" s="19">
        <f>(HLOOKUP(Futterwertabelle!H$2,Futterwertabelle!H$2:H$126,($A19+1),FALSE))</f>
        <v>0</v>
      </c>
      <c r="N75" s="19">
        <f>(HLOOKUP(Futterwertabelle!I$2,Futterwertabelle!I$2:I$126,($A19+1),FALSE))</f>
        <v>0</v>
      </c>
      <c r="O75" s="19">
        <f>(HLOOKUP(Futterwertabelle!J$2,Futterwertabelle!J$2:J$126,($A19+1),FALSE))</f>
        <v>0</v>
      </c>
      <c r="P75" s="19">
        <f>(HLOOKUP(Futterwertabelle!K$2,Futterwertabelle!K$2:K$126,($A19+1),FALSE))</f>
        <v>0</v>
      </c>
      <c r="Q75" s="19">
        <f>(HLOOKUP(Futterwertabelle!L$2,Futterwertabelle!L$2:L$126,($A19+1),FALSE))</f>
        <v>0</v>
      </c>
      <c r="R75" s="19">
        <f>(HLOOKUP(Futterwertabelle!M$2,Futterwertabelle!M$2:M$126,($A19+1),FALSE))</f>
        <v>0</v>
      </c>
      <c r="S75" s="19">
        <f>(HLOOKUP(Futterwertabelle!N$2,Futterwertabelle!N$2:N$126,($A19+1),FALSE))</f>
        <v>0</v>
      </c>
      <c r="T75" s="19">
        <f>(HLOOKUP(Futterwertabelle!O$2,Futterwertabelle!O$2:O$126,($A19+1),FALSE))</f>
        <v>0</v>
      </c>
      <c r="U75" s="19">
        <f>(HLOOKUP(Futterwertabelle!P$2,Futterwertabelle!P$2:P$126,($A19+1),FALSE))</f>
        <v>0</v>
      </c>
      <c r="V75" s="19">
        <f>(HLOOKUP(Futterwertabelle!Q$2,Futterwertabelle!Q$2:Q$126,($A19+1),FALSE))</f>
        <v>0</v>
      </c>
      <c r="W75" s="19">
        <f>(HLOOKUP(Futterwertabelle!R$2,Futterwertabelle!R$2:R$126,($A19+1),FALSE))</f>
        <v>0</v>
      </c>
      <c r="X75" s="79">
        <f>(HLOOKUP(Futterwertabelle!S$2,Futterwertabelle!S$2:S$126,($A19+1),FALSE))</f>
        <v>0</v>
      </c>
    </row>
    <row r="76" spans="4:24" ht="15">
      <c r="D76" s="19">
        <f>HLOOKUP(Futterwertabelle!C$2,Futterwertabelle!C$2:C$126,($A20+1),FALSE)</f>
        <v>0</v>
      </c>
      <c r="E76" s="19">
        <f>HLOOKUP(Futterwertabelle!B$2,Futterwertabelle!B$2:B$126,($A20+1),FALSE)</f>
        <v>0</v>
      </c>
      <c r="F76" s="19">
        <f>(HLOOKUP(Futterwertabelle!D$2,Futterwertabelle!D$2:D$126,($A20+1),FALSE))</f>
        <v>0</v>
      </c>
      <c r="G76" s="19"/>
      <c r="H76" s="19"/>
      <c r="I76" s="19"/>
      <c r="J76" s="19">
        <f>(HLOOKUP(Futterwertabelle!E$2,Futterwertabelle!E$2:E$126,($A20+1),FALSE))</f>
        <v>0</v>
      </c>
      <c r="K76" s="19">
        <f>(HLOOKUP(Futterwertabelle!F$2,Futterwertabelle!F$2:F$126,($A20+1),FALSE))</f>
        <v>0</v>
      </c>
      <c r="L76" s="19">
        <f>(HLOOKUP(Futterwertabelle!G$2,Futterwertabelle!G$2:G$126,($A20+1),FALSE))</f>
        <v>0</v>
      </c>
      <c r="M76" s="19">
        <f>(HLOOKUP(Futterwertabelle!H$2,Futterwertabelle!H$2:H$126,($A20+1),FALSE))</f>
        <v>0</v>
      </c>
      <c r="N76" s="19">
        <f>(HLOOKUP(Futterwertabelle!I$2,Futterwertabelle!I$2:I$126,($A20+1),FALSE))</f>
        <v>0</v>
      </c>
      <c r="O76" s="19">
        <f>(HLOOKUP(Futterwertabelle!J$2,Futterwertabelle!J$2:J$126,($A20+1),FALSE))</f>
        <v>0</v>
      </c>
      <c r="P76" s="19">
        <f>(HLOOKUP(Futterwertabelle!K$2,Futterwertabelle!K$2:K$126,($A20+1),FALSE))</f>
        <v>0</v>
      </c>
      <c r="Q76" s="19">
        <f>(HLOOKUP(Futterwertabelle!L$2,Futterwertabelle!L$2:L$126,($A20+1),FALSE))</f>
        <v>0</v>
      </c>
      <c r="R76" s="19">
        <f>(HLOOKUP(Futterwertabelle!M$2,Futterwertabelle!M$2:M$126,($A20+1),FALSE))</f>
        <v>0</v>
      </c>
      <c r="S76" s="19">
        <f>(HLOOKUP(Futterwertabelle!N$2,Futterwertabelle!N$2:N$126,($A20+1),FALSE))</f>
        <v>0</v>
      </c>
      <c r="T76" s="19">
        <f>(HLOOKUP(Futterwertabelle!O$2,Futterwertabelle!O$2:O$126,($A20+1),FALSE))</f>
        <v>0</v>
      </c>
      <c r="U76" s="19">
        <f>(HLOOKUP(Futterwertabelle!P$2,Futterwertabelle!P$2:P$126,($A20+1),FALSE))</f>
        <v>0</v>
      </c>
      <c r="V76" s="19">
        <f>(HLOOKUP(Futterwertabelle!Q$2,Futterwertabelle!Q$2:Q$126,($A20+1),FALSE))</f>
        <v>0</v>
      </c>
      <c r="W76" s="19">
        <f>(HLOOKUP(Futterwertabelle!R$2,Futterwertabelle!R$2:R$126,($A20+1),FALSE))</f>
        <v>0</v>
      </c>
      <c r="X76" s="79">
        <f>(HLOOKUP(Futterwertabelle!S$2,Futterwertabelle!S$2:S$126,($A20+1),FALSE))</f>
        <v>0</v>
      </c>
    </row>
    <row r="77" spans="4:24" ht="15">
      <c r="D77" s="19">
        <f>HLOOKUP(Futterwertabelle!C$2,Futterwertabelle!C$2:C$126,($A21+1),FALSE)</f>
        <v>0</v>
      </c>
      <c r="E77" s="19">
        <f>HLOOKUP(Futterwertabelle!B$2,Futterwertabelle!B$2:B$126,($A21+1),FALSE)</f>
        <v>0</v>
      </c>
      <c r="F77" s="19">
        <f>(HLOOKUP(Futterwertabelle!D$2,Futterwertabelle!D$2:D$126,($A21+1),FALSE))</f>
        <v>0</v>
      </c>
      <c r="G77" s="19"/>
      <c r="H77" s="19"/>
      <c r="I77" s="19"/>
      <c r="J77" s="19">
        <f>(HLOOKUP(Futterwertabelle!E$2,Futterwertabelle!E$2:E$126,($A21+1),FALSE))</f>
        <v>0</v>
      </c>
      <c r="K77" s="19">
        <f>(HLOOKUP(Futterwertabelle!F$2,Futterwertabelle!F$2:F$126,($A21+1),FALSE))</f>
        <v>0</v>
      </c>
      <c r="L77" s="19">
        <f>(HLOOKUP(Futterwertabelle!G$2,Futterwertabelle!G$2:G$126,($A21+1),FALSE))</f>
        <v>0</v>
      </c>
      <c r="M77" s="19">
        <f>(HLOOKUP(Futterwertabelle!H$2,Futterwertabelle!H$2:H$126,($A21+1),FALSE))</f>
        <v>0</v>
      </c>
      <c r="N77" s="19">
        <f>(HLOOKUP(Futterwertabelle!I$2,Futterwertabelle!I$2:I$126,($A21+1),FALSE))</f>
        <v>0</v>
      </c>
      <c r="O77" s="19">
        <f>(HLOOKUP(Futterwertabelle!J$2,Futterwertabelle!J$2:J$126,($A21+1),FALSE))</f>
        <v>0</v>
      </c>
      <c r="P77" s="19">
        <f>(HLOOKUP(Futterwertabelle!K$2,Futterwertabelle!K$2:K$126,($A21+1),FALSE))</f>
        <v>0</v>
      </c>
      <c r="Q77" s="19">
        <f>(HLOOKUP(Futterwertabelle!L$2,Futterwertabelle!L$2:L$126,($A21+1),FALSE))</f>
        <v>0</v>
      </c>
      <c r="R77" s="19">
        <f>(HLOOKUP(Futterwertabelle!M$2,Futterwertabelle!M$2:M$126,($A21+1),FALSE))</f>
        <v>0</v>
      </c>
      <c r="S77" s="19">
        <f>(HLOOKUP(Futterwertabelle!N$2,Futterwertabelle!N$2:N$126,($A21+1),FALSE))</f>
        <v>0</v>
      </c>
      <c r="T77" s="19">
        <f>(HLOOKUP(Futterwertabelle!O$2,Futterwertabelle!O$2:O$126,($A21+1),FALSE))</f>
        <v>0</v>
      </c>
      <c r="U77" s="19">
        <f>(HLOOKUP(Futterwertabelle!P$2,Futterwertabelle!P$2:P$126,($A21+1),FALSE))</f>
        <v>0</v>
      </c>
      <c r="V77" s="19">
        <f>(HLOOKUP(Futterwertabelle!Q$2,Futterwertabelle!Q$2:Q$126,($A21+1),FALSE))</f>
        <v>0</v>
      </c>
      <c r="W77" s="19">
        <f>(HLOOKUP(Futterwertabelle!R$2,Futterwertabelle!R$2:R$126,($A21+1),FALSE))</f>
        <v>0</v>
      </c>
      <c r="X77" s="79">
        <f>(HLOOKUP(Futterwertabelle!S$2,Futterwertabelle!S$2:S$126,($A21+1),FALSE))</f>
        <v>0</v>
      </c>
    </row>
    <row r="78" spans="4:24" ht="15">
      <c r="D78" s="19">
        <f>HLOOKUP(Futterwertabelle!C$2,Futterwertabelle!C$2:C$126,($A22+1),FALSE)</f>
        <v>0</v>
      </c>
      <c r="E78" s="19">
        <f>HLOOKUP(Futterwertabelle!B$2,Futterwertabelle!B$2:B$126,($A22+1),FALSE)</f>
        <v>0</v>
      </c>
      <c r="F78" s="19">
        <f>(HLOOKUP(Futterwertabelle!D$2,Futterwertabelle!D$2:D$126,($A22+1),FALSE))</f>
        <v>0</v>
      </c>
      <c r="G78" s="19"/>
      <c r="H78" s="19"/>
      <c r="I78" s="19"/>
      <c r="J78" s="19">
        <f>(HLOOKUP(Futterwertabelle!E$2,Futterwertabelle!E$2:E$126,($A22+1),FALSE))</f>
        <v>0</v>
      </c>
      <c r="K78" s="19">
        <f>(HLOOKUP(Futterwertabelle!F$2,Futterwertabelle!F$2:F$126,($A22+1),FALSE))</f>
        <v>0</v>
      </c>
      <c r="L78" s="19">
        <f>(HLOOKUP(Futterwertabelle!G$2,Futterwertabelle!G$2:G$126,($A22+1),FALSE))</f>
        <v>0</v>
      </c>
      <c r="M78" s="19">
        <f>(HLOOKUP(Futterwertabelle!H$2,Futterwertabelle!H$2:H$126,($A22+1),FALSE))</f>
        <v>0</v>
      </c>
      <c r="N78" s="19">
        <f>(HLOOKUP(Futterwertabelle!I$2,Futterwertabelle!I$2:I$126,($A22+1),FALSE))</f>
        <v>0</v>
      </c>
      <c r="O78" s="19">
        <f>(HLOOKUP(Futterwertabelle!J$2,Futterwertabelle!J$2:J$126,($A22+1),FALSE))</f>
        <v>0</v>
      </c>
      <c r="P78" s="19">
        <f>(HLOOKUP(Futterwertabelle!K$2,Futterwertabelle!K$2:K$126,($A22+1),FALSE))</f>
        <v>0</v>
      </c>
      <c r="Q78" s="19">
        <f>(HLOOKUP(Futterwertabelle!L$2,Futterwertabelle!L$2:L$126,($A22+1),FALSE))</f>
        <v>0</v>
      </c>
      <c r="R78" s="19">
        <f>(HLOOKUP(Futterwertabelle!M$2,Futterwertabelle!M$2:M$126,($A22+1),FALSE))</f>
        <v>0</v>
      </c>
      <c r="S78" s="19">
        <f>(HLOOKUP(Futterwertabelle!N$2,Futterwertabelle!N$2:N$126,($A22+1),FALSE))</f>
        <v>0</v>
      </c>
      <c r="T78" s="19">
        <f>(HLOOKUP(Futterwertabelle!O$2,Futterwertabelle!O$2:O$126,($A22+1),FALSE))</f>
        <v>0</v>
      </c>
      <c r="U78" s="19">
        <f>(HLOOKUP(Futterwertabelle!P$2,Futterwertabelle!P$2:P$126,($A22+1),FALSE))</f>
        <v>0</v>
      </c>
      <c r="V78" s="19">
        <f>(HLOOKUP(Futterwertabelle!Q$2,Futterwertabelle!Q$2:Q$126,($A22+1),FALSE))</f>
        <v>0</v>
      </c>
      <c r="W78" s="19">
        <f>(HLOOKUP(Futterwertabelle!R$2,Futterwertabelle!R$2:R$126,($A22+1),FALSE))</f>
        <v>0</v>
      </c>
      <c r="X78" s="79">
        <f>(HLOOKUP(Futterwertabelle!S$2,Futterwertabelle!S$2:S$126,($A22+1),FALSE))</f>
        <v>0</v>
      </c>
    </row>
    <row r="80" spans="4:24" ht="15">
      <c r="D80" s="17">
        <f>SUM(D35:D52)</f>
        <v>0</v>
      </c>
      <c r="E80" s="23">
        <f>SUM(E35:E52)</f>
        <v>0</v>
      </c>
      <c r="F80" s="17">
        <f>SUM(F35:F52)</f>
        <v>0</v>
      </c>
      <c r="G80" s="17"/>
      <c r="H80" s="17"/>
      <c r="I80" s="17"/>
      <c r="J80" s="17">
        <f aca="true" t="shared" si="22" ref="J80:X80">SUM(J35:J52)</f>
        <v>0</v>
      </c>
      <c r="K80" s="17">
        <f t="shared" si="22"/>
        <v>0</v>
      </c>
      <c r="L80" s="17">
        <f t="shared" si="22"/>
        <v>0</v>
      </c>
      <c r="M80" s="17">
        <f t="shared" si="22"/>
        <v>0</v>
      </c>
      <c r="N80" s="17">
        <f t="shared" si="22"/>
        <v>0</v>
      </c>
      <c r="O80" s="17">
        <f t="shared" si="22"/>
        <v>0</v>
      </c>
      <c r="P80" s="17">
        <f t="shared" si="22"/>
        <v>0</v>
      </c>
      <c r="Q80" s="17">
        <f t="shared" si="22"/>
        <v>0</v>
      </c>
      <c r="R80" s="17">
        <f t="shared" si="22"/>
        <v>0</v>
      </c>
      <c r="S80" s="17">
        <f t="shared" si="22"/>
        <v>0</v>
      </c>
      <c r="T80" s="17">
        <f t="shared" si="22"/>
        <v>0</v>
      </c>
      <c r="U80" s="55">
        <f t="shared" si="22"/>
        <v>0</v>
      </c>
      <c r="V80" s="55">
        <f t="shared" si="22"/>
        <v>0</v>
      </c>
      <c r="W80" s="57">
        <f t="shared" si="22"/>
        <v>0</v>
      </c>
      <c r="X80" s="53">
        <f t="shared" si="22"/>
        <v>0</v>
      </c>
    </row>
    <row r="81" spans="4:24" ht="15">
      <c r="D81" s="17" t="e">
        <f>(D80)/B23</f>
        <v>#DIV/0!</v>
      </c>
      <c r="E81" s="23" t="e">
        <f>E80/B23</f>
        <v>#DIV/0!</v>
      </c>
      <c r="F81" s="17" t="e">
        <f>F80/$B$23</f>
        <v>#DIV/0!</v>
      </c>
      <c r="G81" s="17"/>
      <c r="H81" s="17"/>
      <c r="I81" s="17"/>
      <c r="J81" s="17" t="e">
        <f aca="true" t="shared" si="23" ref="J81:X81">J80/$B$23</f>
        <v>#DIV/0!</v>
      </c>
      <c r="K81" s="17" t="e">
        <f>K80/$B$23</f>
        <v>#DIV/0!</v>
      </c>
      <c r="L81" s="17" t="e">
        <f t="shared" si="23"/>
        <v>#DIV/0!</v>
      </c>
      <c r="M81" s="17" t="e">
        <f t="shared" si="23"/>
        <v>#DIV/0!</v>
      </c>
      <c r="N81" s="17" t="e">
        <f t="shared" si="23"/>
        <v>#DIV/0!</v>
      </c>
      <c r="O81" s="17" t="e">
        <f t="shared" si="23"/>
        <v>#DIV/0!</v>
      </c>
      <c r="P81" s="17" t="e">
        <f t="shared" si="23"/>
        <v>#DIV/0!</v>
      </c>
      <c r="Q81" s="17" t="e">
        <f t="shared" si="23"/>
        <v>#DIV/0!</v>
      </c>
      <c r="R81" s="17" t="e">
        <f t="shared" si="23"/>
        <v>#DIV/0!</v>
      </c>
      <c r="S81" s="17" t="e">
        <f t="shared" si="23"/>
        <v>#DIV/0!</v>
      </c>
      <c r="T81" s="17" t="e">
        <f t="shared" si="23"/>
        <v>#DIV/0!</v>
      </c>
      <c r="U81" s="55" t="e">
        <f t="shared" si="23"/>
        <v>#DIV/0!</v>
      </c>
      <c r="V81" s="55" t="e">
        <f t="shared" si="23"/>
        <v>#DIV/0!</v>
      </c>
      <c r="W81" s="57" t="e">
        <f t="shared" si="23"/>
        <v>#DIV/0!</v>
      </c>
      <c r="X81" s="53" t="e">
        <f t="shared" si="23"/>
        <v>#DIV/0!</v>
      </c>
    </row>
    <row r="82" spans="4:24" ht="15.75">
      <c r="D82" s="52" t="e">
        <f>D80/($B$23*1000)</f>
        <v>#DIV/0!</v>
      </c>
      <c r="E82" s="24" t="e">
        <f>E80/($B$23)</f>
        <v>#DIV/0!</v>
      </c>
      <c r="F82" s="52" t="e">
        <f>F80/($B$23*1000)</f>
        <v>#DIV/0!</v>
      </c>
      <c r="G82" s="52"/>
      <c r="H82" s="52"/>
      <c r="I82" s="52"/>
      <c r="J82" s="52" t="e">
        <f aca="true" t="shared" si="24" ref="J82:T82">J80/($B$23*1000)</f>
        <v>#DIV/0!</v>
      </c>
      <c r="K82" s="52" t="e">
        <f t="shared" si="24"/>
        <v>#DIV/0!</v>
      </c>
      <c r="L82" s="52" t="e">
        <f t="shared" si="24"/>
        <v>#DIV/0!</v>
      </c>
      <c r="M82" s="52" t="e">
        <f t="shared" si="24"/>
        <v>#DIV/0!</v>
      </c>
      <c r="N82" s="52" t="e">
        <f t="shared" si="24"/>
        <v>#DIV/0!</v>
      </c>
      <c r="O82" s="52" t="e">
        <f t="shared" si="24"/>
        <v>#DIV/0!</v>
      </c>
      <c r="P82" s="52" t="e">
        <f t="shared" si="24"/>
        <v>#DIV/0!</v>
      </c>
      <c r="Q82" s="52" t="e">
        <f t="shared" si="24"/>
        <v>#DIV/0!</v>
      </c>
      <c r="R82" s="52" t="e">
        <f t="shared" si="24"/>
        <v>#DIV/0!</v>
      </c>
      <c r="S82" s="52" t="e">
        <f t="shared" si="24"/>
        <v>#DIV/0!</v>
      </c>
      <c r="T82" s="52" t="e">
        <f t="shared" si="24"/>
        <v>#DIV/0!</v>
      </c>
      <c r="U82" s="56" t="e">
        <f>U81</f>
        <v>#DIV/0!</v>
      </c>
      <c r="V82" s="56" t="e">
        <f>V81</f>
        <v>#DIV/0!</v>
      </c>
      <c r="W82" s="58" t="e">
        <f>W81</f>
        <v>#DIV/0!</v>
      </c>
      <c r="X82" s="54" t="e">
        <f>X81</f>
        <v>#DIV/0!</v>
      </c>
    </row>
    <row r="83" spans="4:24" ht="15.75">
      <c r="D83" s="52">
        <v>0.88</v>
      </c>
      <c r="E83" s="24" t="e">
        <f>E82/$D$82*$D$83</f>
        <v>#DIV/0!</v>
      </c>
      <c r="F83" s="52" t="e">
        <f aca="true" t="shared" si="25" ref="F83:W83">F82/$D$82*$D$83</f>
        <v>#DIV/0!</v>
      </c>
      <c r="G83" s="24"/>
      <c r="H83" s="24"/>
      <c r="I83" s="24" t="e">
        <f t="shared" si="25"/>
        <v>#DIV/0!</v>
      </c>
      <c r="J83" s="52" t="e">
        <f t="shared" si="25"/>
        <v>#DIV/0!</v>
      </c>
      <c r="K83" s="52" t="e">
        <f t="shared" si="25"/>
        <v>#DIV/0!</v>
      </c>
      <c r="L83" s="52" t="e">
        <f t="shared" si="25"/>
        <v>#DIV/0!</v>
      </c>
      <c r="M83" s="52" t="e">
        <f t="shared" si="25"/>
        <v>#DIV/0!</v>
      </c>
      <c r="N83" s="52" t="e">
        <f t="shared" si="25"/>
        <v>#DIV/0!</v>
      </c>
      <c r="O83" s="52" t="e">
        <f t="shared" si="25"/>
        <v>#DIV/0!</v>
      </c>
      <c r="P83" s="52" t="e">
        <f t="shared" si="25"/>
        <v>#DIV/0!</v>
      </c>
      <c r="Q83" s="52" t="e">
        <f t="shared" si="25"/>
        <v>#DIV/0!</v>
      </c>
      <c r="R83" s="52" t="e">
        <f t="shared" si="25"/>
        <v>#DIV/0!</v>
      </c>
      <c r="S83" s="52" t="e">
        <f t="shared" si="25"/>
        <v>#DIV/0!</v>
      </c>
      <c r="T83" s="52" t="e">
        <f t="shared" si="25"/>
        <v>#DIV/0!</v>
      </c>
      <c r="U83" s="56" t="e">
        <f t="shared" si="25"/>
        <v>#DIV/0!</v>
      </c>
      <c r="V83" s="56" t="e">
        <f t="shared" si="25"/>
        <v>#DIV/0!</v>
      </c>
      <c r="W83" s="58" t="e">
        <f t="shared" si="25"/>
        <v>#DIV/0!</v>
      </c>
      <c r="X83" s="54"/>
    </row>
    <row r="84" spans="4:23" ht="15">
      <c r="D84" s="85"/>
      <c r="E84" s="81">
        <f>HLOOKUP(Bedarf!B12,Bedarf!B12:B31,($D2+2),FALSE)</f>
        <v>10.6</v>
      </c>
      <c r="F84" s="86"/>
      <c r="G84" s="86"/>
      <c r="H84" s="86"/>
      <c r="I84" s="86"/>
      <c r="J84" s="82">
        <f>HLOOKUP(Bedarf!D12,Bedarf!D12:D31,($D2+2),FALSE)</f>
        <v>0.15</v>
      </c>
      <c r="K84" s="86"/>
      <c r="L84" s="83"/>
      <c r="M84" s="84">
        <f>HLOOKUP(Bedarf!P$12,Bedarf!P$12:P$31,($D$2+2),FALSE)</f>
        <v>0.03</v>
      </c>
      <c r="N84" s="84">
        <f>HLOOKUP(Bedarf!R$12,Bedarf!R$12:R$31,($D$2+2),FALSE)</f>
        <v>0.005</v>
      </c>
      <c r="O84" s="84">
        <f>HLOOKUP(Bedarf!T$12,Bedarf!T$12:T$31,($D$2+2),FALSE)</f>
        <v>0.0012</v>
      </c>
      <c r="P84" s="84">
        <f>HLOOKUP(Bedarf!F$12,Bedarf!F$12:F$31,($D$2+2),FALSE)</f>
        <v>0.0032</v>
      </c>
      <c r="Q84" s="84">
        <f>HLOOKUP(Bedarf!H$12,Bedarf!H$12:H$31,($D$2+2),FALSE)</f>
        <v>0.006</v>
      </c>
      <c r="R84" s="84">
        <f>HLOOKUP(Bedarf!J$12,Bedarf!J$12:J$31,($D$2+2),FALSE)</f>
        <v>0.0065</v>
      </c>
      <c r="S84" s="84">
        <f>HLOOKUP(Bedarf!L$12,Bedarf!L$12:L$31,($D$2+2),FALSE)</f>
        <v>0.0043</v>
      </c>
      <c r="T84" s="84">
        <f>HLOOKUP(Bedarf!N12,Bedarf!N$12:N$31,($D$2+2),FALSE)</f>
        <v>0.0014</v>
      </c>
      <c r="U84" s="87">
        <f>HLOOKUP(Bedarf!V$12,Bedarf!V$12:V$31,($D$2+2),FALSE)</f>
        <v>17600</v>
      </c>
      <c r="V84" s="87">
        <f>HLOOKUP(Bedarf!X$12,Bedarf!X$12:X$31,($D$2+2),FALSE)</f>
        <v>2500</v>
      </c>
      <c r="W84" s="88">
        <f>HLOOKUP(Bedarf!Z$12,Bedarf!Z$12:Z$31,($D$2+2),FALSE)</f>
        <v>80</v>
      </c>
    </row>
    <row r="85" spans="4:23" ht="15">
      <c r="D85" s="16"/>
      <c r="E85" s="81">
        <f>HLOOKUP(Bedarf!C12,Bedarf!C12:C31,($D2+2),FALSE)</f>
        <v>11.2</v>
      </c>
      <c r="F85" s="16"/>
      <c r="G85" s="16"/>
      <c r="H85" s="16"/>
      <c r="I85" s="16"/>
      <c r="J85" s="82">
        <f>HLOOKUP(Bedarf!E12,Bedarf!E12:E31,($D2+2),FALSE)</f>
        <v>0.165</v>
      </c>
      <c r="K85" s="16"/>
      <c r="L85" s="16"/>
      <c r="M85" s="84">
        <f>HLOOKUP(Bedarf!Q$12,Bedarf!Q$12:Q$31,($D$2+2),FALSE)</f>
        <v>0.035</v>
      </c>
      <c r="N85" s="84">
        <f>HLOOKUP(Bedarf!S$12,Bedarf!S$12:S$31,($D$2+2),FALSE)</f>
        <v>0.008</v>
      </c>
      <c r="O85" s="84">
        <f>HLOOKUP(Bedarf!U$12,Bedarf!U$12:U$31,($D$2+2),FALSE)</f>
        <v>0.0025</v>
      </c>
      <c r="P85" s="84">
        <f>HLOOKUP(Bedarf!G$12,Bedarf!G$12:G$31,($D$2+2),FALSE)</f>
        <v>0.0035</v>
      </c>
      <c r="Q85" s="84">
        <f>HLOOKUP(Bedarf!I$12,Bedarf!I$12:I$31,($D$2+2),FALSE)</f>
        <v>0.0065</v>
      </c>
      <c r="R85" s="84">
        <f>HLOOKUP(Bedarf!K$12,Bedarf!K$12:K$31,($D$2+2),FALSE)</f>
        <v>0.0073</v>
      </c>
      <c r="S85" s="84">
        <f>HLOOKUP(Bedarf!M$12,Bedarf!M$12:M$31,($D$2+2),FALSE)</f>
        <v>0.0052</v>
      </c>
      <c r="T85" s="84">
        <f>HLOOKUP(Bedarf!O$12,Bedarf!O$12:O$31,($D$2+2),FALSE)</f>
        <v>0.0019</v>
      </c>
      <c r="U85" s="87">
        <f>HLOOKUP(Bedarf!W$12,Bedarf!W$12:W$31,($D$2+2),FALSE)</f>
        <v>18000</v>
      </c>
      <c r="V85" s="87">
        <f>HLOOKUP(Bedarf!Y$12,Bedarf!Y$12:Y$31,($D$2+2),FALSE)</f>
        <v>2700</v>
      </c>
      <c r="W85" s="88">
        <f>HLOOKUP(Bedarf!AA$12,Bedarf!AA$12:AA$31,($D$2+2),FALSE)</f>
        <v>80</v>
      </c>
    </row>
  </sheetData>
  <sheetProtection/>
  <mergeCells count="15">
    <mergeCell ref="A1:E1"/>
    <mergeCell ref="J4:J8"/>
    <mergeCell ref="J9:J11"/>
    <mergeCell ref="J3:L3"/>
    <mergeCell ref="D4:E4"/>
    <mergeCell ref="F3:G3"/>
    <mergeCell ref="J30:K31"/>
    <mergeCell ref="L30:M31"/>
    <mergeCell ref="F4:G4"/>
    <mergeCell ref="A3:C4"/>
    <mergeCell ref="J22:L23"/>
    <mergeCell ref="M22:N23"/>
    <mergeCell ref="J12:J16"/>
    <mergeCell ref="J17:J19"/>
    <mergeCell ref="J20:N21"/>
  </mergeCells>
  <conditionalFormatting sqref="C23">
    <cfRule type="colorScale" priority="1" dxfId="0">
      <colorScale>
        <cfvo type="num" val="0"/>
        <cfvo type="num" val="1"/>
        <color rgb="FFFF0000"/>
        <color rgb="FF00B050"/>
      </colorScale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A40"/>
  <sheetViews>
    <sheetView zoomScalePageLayoutView="0" workbookViewId="0" topLeftCell="A1">
      <selection activeCell="C42" sqref="C42"/>
    </sheetView>
  </sheetViews>
  <sheetFormatPr defaultColWidth="11.5546875" defaultRowHeight="15"/>
  <cols>
    <col min="1" max="1" width="23.10546875" style="0" customWidth="1"/>
    <col min="2" max="2" width="6.3359375" style="0" customWidth="1"/>
    <col min="3" max="3" width="6.88671875" style="0" customWidth="1"/>
    <col min="4" max="21" width="6.4453125" style="0" customWidth="1"/>
    <col min="22" max="27" width="8.77734375" style="0" customWidth="1"/>
  </cols>
  <sheetData>
    <row r="1" spans="1:12" ht="1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5">
      <c r="A2" s="182"/>
      <c r="B2" s="182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5">
      <c r="A3" s="181"/>
      <c r="B3" s="181"/>
      <c r="C3" s="181"/>
      <c r="D3" s="181"/>
      <c r="E3" s="181"/>
      <c r="F3" s="181"/>
      <c r="G3" s="181"/>
      <c r="H3" s="181"/>
      <c r="I3" s="183"/>
      <c r="J3" s="183"/>
      <c r="K3" s="183"/>
      <c r="L3" s="181"/>
    </row>
    <row r="4" spans="1:12" ht="15.75">
      <c r="A4" s="184"/>
      <c r="B4" s="185"/>
      <c r="C4" s="186"/>
      <c r="D4" s="186"/>
      <c r="E4" s="181"/>
      <c r="F4" s="181"/>
      <c r="G4" s="181"/>
      <c r="H4" s="181"/>
      <c r="I4" s="183"/>
      <c r="J4" s="183"/>
      <c r="K4" s="183"/>
      <c r="L4" s="181"/>
    </row>
    <row r="5" spans="1:12" ht="15.75">
      <c r="A5" s="184"/>
      <c r="B5" s="185"/>
      <c r="C5" s="186"/>
      <c r="D5" s="186"/>
      <c r="E5" s="181"/>
      <c r="F5" s="181"/>
      <c r="G5" s="181"/>
      <c r="H5" s="181"/>
      <c r="I5" s="183"/>
      <c r="J5" s="183"/>
      <c r="K5" s="183"/>
      <c r="L5" s="181"/>
    </row>
    <row r="6" spans="1:12" ht="15.75">
      <c r="A6" s="184"/>
      <c r="B6" s="185"/>
      <c r="C6" s="186"/>
      <c r="D6" s="186"/>
      <c r="E6" s="181"/>
      <c r="F6" s="181"/>
      <c r="G6" s="181"/>
      <c r="H6" s="181"/>
      <c r="I6" s="181"/>
      <c r="J6" s="181"/>
      <c r="K6" s="181"/>
      <c r="L6" s="181"/>
    </row>
    <row r="7" spans="1:12" ht="15.75">
      <c r="A7" s="184"/>
      <c r="B7" s="185"/>
      <c r="C7" s="186"/>
      <c r="D7" s="186"/>
      <c r="E7" s="181"/>
      <c r="F7" s="181"/>
      <c r="G7" s="181"/>
      <c r="H7" s="181"/>
      <c r="I7" s="181"/>
      <c r="J7" s="181"/>
      <c r="K7" s="181"/>
      <c r="L7" s="181"/>
    </row>
    <row r="8" spans="1:12" ht="15.75">
      <c r="A8" s="184"/>
      <c r="B8" s="185"/>
      <c r="C8" s="186"/>
      <c r="D8" s="186"/>
      <c r="E8" s="181"/>
      <c r="F8" s="181"/>
      <c r="G8" s="181"/>
      <c r="H8" s="181"/>
      <c r="I8" s="181"/>
      <c r="J8" s="181"/>
      <c r="K8" s="181"/>
      <c r="L8" s="181"/>
    </row>
    <row r="9" spans="1:12" ht="15.75">
      <c r="A9" s="184"/>
      <c r="B9" s="185"/>
      <c r="C9" s="186"/>
      <c r="D9" s="186"/>
      <c r="E9" s="181"/>
      <c r="F9" s="181"/>
      <c r="G9" s="181"/>
      <c r="H9" s="181"/>
      <c r="I9" s="181"/>
      <c r="J9" s="181"/>
      <c r="K9" s="181"/>
      <c r="L9" s="181"/>
    </row>
    <row r="10" spans="2:12" ht="15.75">
      <c r="B10" s="185"/>
      <c r="C10" s="186"/>
      <c r="D10" s="186"/>
      <c r="E10" s="186"/>
      <c r="F10" s="186"/>
      <c r="G10" s="186"/>
      <c r="H10" s="184"/>
      <c r="I10" s="181"/>
      <c r="J10" s="181"/>
      <c r="K10" s="181"/>
      <c r="L10" s="181"/>
    </row>
    <row r="11" spans="1:27" ht="15.75">
      <c r="A11" s="206" t="s">
        <v>247</v>
      </c>
      <c r="B11" s="207" t="s">
        <v>241</v>
      </c>
      <c r="C11" s="208"/>
      <c r="D11" s="207" t="s">
        <v>242</v>
      </c>
      <c r="E11" s="208"/>
      <c r="F11" s="207" t="s">
        <v>72</v>
      </c>
      <c r="G11" s="208"/>
      <c r="H11" s="207" t="s">
        <v>243</v>
      </c>
      <c r="I11" s="208"/>
      <c r="J11" s="192" t="s">
        <v>4</v>
      </c>
      <c r="K11" s="192" t="s">
        <v>4</v>
      </c>
      <c r="L11" s="192" t="s">
        <v>56</v>
      </c>
      <c r="M11" s="205"/>
      <c r="N11" s="207" t="s">
        <v>58</v>
      </c>
      <c r="O11" s="208"/>
      <c r="P11" s="192" t="s">
        <v>76</v>
      </c>
      <c r="Q11" s="205"/>
      <c r="R11" s="192" t="s">
        <v>144</v>
      </c>
      <c r="S11" s="205"/>
      <c r="T11" s="192" t="s">
        <v>145</v>
      </c>
      <c r="U11" s="205"/>
      <c r="V11" s="192" t="s">
        <v>244</v>
      </c>
      <c r="W11" s="205"/>
      <c r="X11" s="192" t="s">
        <v>245</v>
      </c>
      <c r="Y11" s="205"/>
      <c r="Z11" s="192" t="s">
        <v>246</v>
      </c>
      <c r="AA11" s="205"/>
    </row>
    <row r="12" spans="1:27" ht="23.25" customHeight="1" hidden="1">
      <c r="A12" s="29"/>
      <c r="B12" s="210" t="s">
        <v>252</v>
      </c>
      <c r="C12" s="210" t="s">
        <v>252</v>
      </c>
      <c r="D12" s="210" t="s">
        <v>80</v>
      </c>
      <c r="E12" s="210" t="s">
        <v>80</v>
      </c>
      <c r="F12" s="210" t="s">
        <v>81</v>
      </c>
      <c r="G12" s="210" t="s">
        <v>81</v>
      </c>
      <c r="H12" s="210" t="s">
        <v>82</v>
      </c>
      <c r="I12" s="210" t="s">
        <v>82</v>
      </c>
      <c r="J12" s="211" t="s">
        <v>4</v>
      </c>
      <c r="K12" s="211" t="s">
        <v>4</v>
      </c>
      <c r="L12" s="211" t="s">
        <v>74</v>
      </c>
      <c r="M12" s="211" t="s">
        <v>74</v>
      </c>
      <c r="N12" s="211" t="s">
        <v>253</v>
      </c>
      <c r="O12" s="211" t="s">
        <v>253</v>
      </c>
      <c r="P12" s="211" t="s">
        <v>76</v>
      </c>
      <c r="Q12" s="211" t="s">
        <v>76</v>
      </c>
      <c r="R12" s="211" t="s">
        <v>77</v>
      </c>
      <c r="S12" s="211" t="s">
        <v>77</v>
      </c>
      <c r="T12" s="211" t="s">
        <v>78</v>
      </c>
      <c r="U12" s="211" t="s">
        <v>78</v>
      </c>
      <c r="V12" s="211" t="s">
        <v>254</v>
      </c>
      <c r="W12" s="211" t="s">
        <v>254</v>
      </c>
      <c r="X12" s="211" t="s">
        <v>255</v>
      </c>
      <c r="Y12" s="211" t="s">
        <v>255</v>
      </c>
      <c r="Z12" s="211" t="s">
        <v>256</v>
      </c>
      <c r="AA12" s="211" t="s">
        <v>256</v>
      </c>
    </row>
    <row r="13" spans="1:27" ht="23.25" customHeight="1">
      <c r="A13" s="209"/>
      <c r="B13" s="193" t="s">
        <v>138</v>
      </c>
      <c r="C13" s="193" t="s">
        <v>137</v>
      </c>
      <c r="D13" s="193" t="s">
        <v>138</v>
      </c>
      <c r="E13" s="193" t="s">
        <v>137</v>
      </c>
      <c r="F13" s="193" t="s">
        <v>138</v>
      </c>
      <c r="G13" s="193" t="s">
        <v>137</v>
      </c>
      <c r="H13" s="193" t="s">
        <v>138</v>
      </c>
      <c r="I13" s="193" t="s">
        <v>137</v>
      </c>
      <c r="J13" s="193" t="s">
        <v>138</v>
      </c>
      <c r="K13" s="193" t="s">
        <v>137</v>
      </c>
      <c r="L13" s="193" t="s">
        <v>138</v>
      </c>
      <c r="M13" s="193" t="s">
        <v>137</v>
      </c>
      <c r="N13" s="193" t="s">
        <v>220</v>
      </c>
      <c r="O13" s="193" t="s">
        <v>137</v>
      </c>
      <c r="P13" s="193" t="s">
        <v>138</v>
      </c>
      <c r="Q13" s="193" t="s">
        <v>137</v>
      </c>
      <c r="R13" s="193" t="s">
        <v>138</v>
      </c>
      <c r="S13" s="193" t="s">
        <v>137</v>
      </c>
      <c r="T13" s="193" t="s">
        <v>138</v>
      </c>
      <c r="U13" s="193" t="s">
        <v>137</v>
      </c>
      <c r="V13" s="193" t="s">
        <v>138</v>
      </c>
      <c r="W13" s="193" t="s">
        <v>137</v>
      </c>
      <c r="X13" s="193" t="s">
        <v>138</v>
      </c>
      <c r="Y13" s="193" t="s">
        <v>137</v>
      </c>
      <c r="Z13" s="193" t="s">
        <v>138</v>
      </c>
      <c r="AA13" s="193" t="s">
        <v>137</v>
      </c>
    </row>
    <row r="14" spans="1:27" ht="15">
      <c r="A14" s="30" t="s">
        <v>92</v>
      </c>
      <c r="B14" s="30">
        <v>10.6</v>
      </c>
      <c r="C14" s="194">
        <f aca="true" t="shared" si="0" ref="C14:C26">B14</f>
        <v>10.6</v>
      </c>
      <c r="D14" s="80">
        <v>0.165</v>
      </c>
      <c r="E14" s="80">
        <f aca="true" t="shared" si="1" ref="E14:E26">D14</f>
        <v>0.165</v>
      </c>
      <c r="F14" s="195">
        <v>0.0028</v>
      </c>
      <c r="G14" s="196">
        <f aca="true" t="shared" si="2" ref="G14:G26">F14</f>
        <v>0.0028</v>
      </c>
      <c r="H14" s="195">
        <f>(J14/100)*87</f>
        <v>0.004872</v>
      </c>
      <c r="I14" s="196">
        <f aca="true" t="shared" si="3" ref="I14:I26">H14</f>
        <v>0.004872</v>
      </c>
      <c r="J14" s="195">
        <f>F14*2</f>
        <v>0.0056</v>
      </c>
      <c r="K14" s="196">
        <f aca="true" t="shared" si="4" ref="K14:K26">J14</f>
        <v>0.0056</v>
      </c>
      <c r="L14" s="195"/>
      <c r="M14" s="195"/>
      <c r="N14" s="195"/>
      <c r="O14" s="30"/>
      <c r="P14" s="195">
        <v>0.035</v>
      </c>
      <c r="Q14" s="196">
        <f>P14</f>
        <v>0.035</v>
      </c>
      <c r="R14" s="195">
        <v>0.0065</v>
      </c>
      <c r="S14" s="196">
        <f aca="true" t="shared" si="5" ref="S14:S26">R14</f>
        <v>0.0065</v>
      </c>
      <c r="T14" s="195">
        <v>0.0018</v>
      </c>
      <c r="U14" s="196">
        <f>T14</f>
        <v>0.0018</v>
      </c>
      <c r="V14" s="197">
        <v>6000</v>
      </c>
      <c r="W14" s="198">
        <f aca="true" t="shared" si="6" ref="W14:W26">V14</f>
        <v>6000</v>
      </c>
      <c r="X14" s="197">
        <v>750</v>
      </c>
      <c r="Y14" s="198">
        <f aca="true" t="shared" si="7" ref="Y14:Y26">X14</f>
        <v>750</v>
      </c>
      <c r="Z14" s="197">
        <v>10</v>
      </c>
      <c r="AA14" s="198">
        <f aca="true" t="shared" si="8" ref="AA14:AA26">Z14</f>
        <v>10</v>
      </c>
    </row>
    <row r="15" spans="1:27" ht="15">
      <c r="A15" s="30" t="s">
        <v>93</v>
      </c>
      <c r="B15" s="30">
        <v>10</v>
      </c>
      <c r="C15" s="194">
        <f t="shared" si="0"/>
        <v>10</v>
      </c>
      <c r="D15" s="80">
        <v>0.16</v>
      </c>
      <c r="E15" s="80">
        <f t="shared" si="1"/>
        <v>0.16</v>
      </c>
      <c r="F15" s="195">
        <v>0.0025</v>
      </c>
      <c r="G15" s="196">
        <f t="shared" si="2"/>
        <v>0.0025</v>
      </c>
      <c r="H15" s="195">
        <f>(J15/100)*87</f>
        <v>0.004350000000000001</v>
      </c>
      <c r="I15" s="196">
        <f t="shared" si="3"/>
        <v>0.004350000000000001</v>
      </c>
      <c r="J15" s="195">
        <f>F15*2</f>
        <v>0.005</v>
      </c>
      <c r="K15" s="196">
        <f t="shared" si="4"/>
        <v>0.005</v>
      </c>
      <c r="L15" s="195"/>
      <c r="M15" s="195"/>
      <c r="N15" s="195"/>
      <c r="O15" s="30"/>
      <c r="P15" s="195">
        <v>0.04</v>
      </c>
      <c r="Q15" s="196">
        <f>P15</f>
        <v>0.04</v>
      </c>
      <c r="R15" s="195">
        <v>0.0053</v>
      </c>
      <c r="S15" s="196">
        <f t="shared" si="5"/>
        <v>0.0053</v>
      </c>
      <c r="T15" s="195">
        <v>0.0018</v>
      </c>
      <c r="U15" s="196">
        <f>T15</f>
        <v>0.0018</v>
      </c>
      <c r="V15" s="198">
        <v>6000</v>
      </c>
      <c r="W15" s="198">
        <f t="shared" si="6"/>
        <v>6000</v>
      </c>
      <c r="X15" s="198">
        <v>750</v>
      </c>
      <c r="Y15" s="198">
        <f t="shared" si="7"/>
        <v>750</v>
      </c>
      <c r="Z15" s="198">
        <v>10</v>
      </c>
      <c r="AA15" s="198">
        <f t="shared" si="8"/>
        <v>10</v>
      </c>
    </row>
    <row r="16" spans="1:27" s="28" customFormat="1" ht="15.75">
      <c r="A16" s="30" t="s">
        <v>221</v>
      </c>
      <c r="B16" s="30">
        <v>11.4</v>
      </c>
      <c r="C16" s="194">
        <f t="shared" si="0"/>
        <v>11.4</v>
      </c>
      <c r="D16" s="80">
        <v>0.22</v>
      </c>
      <c r="E16" s="80">
        <f t="shared" si="1"/>
        <v>0.22</v>
      </c>
      <c r="F16" s="195">
        <v>0.0045</v>
      </c>
      <c r="G16" s="196">
        <f t="shared" si="2"/>
        <v>0.0045</v>
      </c>
      <c r="H16" s="195">
        <v>0.0085</v>
      </c>
      <c r="I16" s="196">
        <f t="shared" si="3"/>
        <v>0.0085</v>
      </c>
      <c r="J16" s="195">
        <v>0.011</v>
      </c>
      <c r="K16" s="196">
        <f t="shared" si="4"/>
        <v>0.011</v>
      </c>
      <c r="L16" s="195">
        <v>0.0063</v>
      </c>
      <c r="M16" s="195">
        <f>L16</f>
        <v>0.0063</v>
      </c>
      <c r="N16" s="195">
        <v>0.0016</v>
      </c>
      <c r="O16" s="195">
        <f>N16</f>
        <v>0.0016</v>
      </c>
      <c r="P16" s="195">
        <v>0.009</v>
      </c>
      <c r="Q16" s="196">
        <v>0.012</v>
      </c>
      <c r="R16" s="195">
        <v>0.007</v>
      </c>
      <c r="S16" s="196">
        <f t="shared" si="5"/>
        <v>0.007</v>
      </c>
      <c r="T16" s="195">
        <v>0.0012</v>
      </c>
      <c r="U16" s="196">
        <v>0.0025</v>
      </c>
      <c r="V16" s="198">
        <v>13400</v>
      </c>
      <c r="W16" s="198">
        <f t="shared" si="6"/>
        <v>13400</v>
      </c>
      <c r="X16" s="198">
        <v>750</v>
      </c>
      <c r="Y16" s="198">
        <f t="shared" si="7"/>
        <v>750</v>
      </c>
      <c r="Z16" s="198">
        <v>60</v>
      </c>
      <c r="AA16" s="198">
        <f t="shared" si="8"/>
        <v>60</v>
      </c>
    </row>
    <row r="17" spans="1:27" s="28" customFormat="1" ht="15.75">
      <c r="A17" s="30" t="s">
        <v>94</v>
      </c>
      <c r="B17" s="30">
        <v>11</v>
      </c>
      <c r="C17" s="194">
        <f t="shared" si="0"/>
        <v>11</v>
      </c>
      <c r="D17" s="80">
        <v>0.17</v>
      </c>
      <c r="E17" s="80">
        <f t="shared" si="1"/>
        <v>0.17</v>
      </c>
      <c r="F17" s="195">
        <v>0.0035</v>
      </c>
      <c r="G17" s="196">
        <f t="shared" si="2"/>
        <v>0.0035</v>
      </c>
      <c r="H17" s="195">
        <f>(J17/100)*87</f>
        <v>0.006090000000000001</v>
      </c>
      <c r="I17" s="196">
        <f t="shared" si="3"/>
        <v>0.006090000000000001</v>
      </c>
      <c r="J17" s="195">
        <f>F17*2</f>
        <v>0.007</v>
      </c>
      <c r="K17" s="196">
        <f t="shared" si="4"/>
        <v>0.007</v>
      </c>
      <c r="L17" s="195">
        <v>0.0063</v>
      </c>
      <c r="M17" s="195">
        <f>L17</f>
        <v>0.0063</v>
      </c>
      <c r="N17" s="195">
        <v>0.0012</v>
      </c>
      <c r="O17" s="195">
        <f>N17</f>
        <v>0.0012</v>
      </c>
      <c r="P17" s="195">
        <v>0.007</v>
      </c>
      <c r="Q17" s="196">
        <v>0.012</v>
      </c>
      <c r="R17" s="195">
        <v>0.0065</v>
      </c>
      <c r="S17" s="196">
        <f t="shared" si="5"/>
        <v>0.0065</v>
      </c>
      <c r="T17" s="195">
        <v>0.001</v>
      </c>
      <c r="U17" s="196">
        <v>0.0025</v>
      </c>
      <c r="V17" s="198">
        <v>4000</v>
      </c>
      <c r="W17" s="198">
        <f t="shared" si="6"/>
        <v>4000</v>
      </c>
      <c r="X17" s="198">
        <v>500</v>
      </c>
      <c r="Y17" s="198">
        <f t="shared" si="7"/>
        <v>500</v>
      </c>
      <c r="Z17" s="198">
        <v>10</v>
      </c>
      <c r="AA17" s="198">
        <f t="shared" si="8"/>
        <v>10</v>
      </c>
    </row>
    <row r="18" spans="1:27" s="28" customFormat="1" ht="15.75">
      <c r="A18" s="30" t="s">
        <v>95</v>
      </c>
      <c r="B18" s="30">
        <v>10.6</v>
      </c>
      <c r="C18" s="194">
        <f t="shared" si="0"/>
        <v>10.6</v>
      </c>
      <c r="D18" s="80">
        <v>0.15</v>
      </c>
      <c r="E18" s="80">
        <f t="shared" si="1"/>
        <v>0.15</v>
      </c>
      <c r="F18" s="195">
        <v>0.003</v>
      </c>
      <c r="G18" s="196">
        <f t="shared" si="2"/>
        <v>0.003</v>
      </c>
      <c r="H18" s="195">
        <v>0.006</v>
      </c>
      <c r="I18" s="196">
        <f t="shared" si="3"/>
        <v>0.006</v>
      </c>
      <c r="J18" s="195">
        <v>0.0065</v>
      </c>
      <c r="K18" s="196">
        <f t="shared" si="4"/>
        <v>0.0065</v>
      </c>
      <c r="L18" s="195">
        <v>0.0032</v>
      </c>
      <c r="M18" s="195">
        <f>L18</f>
        <v>0.0032</v>
      </c>
      <c r="N18" s="195">
        <v>0.001</v>
      </c>
      <c r="O18" s="195">
        <f>N18</f>
        <v>0.001</v>
      </c>
      <c r="P18" s="195">
        <v>0.0055</v>
      </c>
      <c r="Q18" s="196">
        <v>0.012</v>
      </c>
      <c r="R18" s="195">
        <v>0.0055</v>
      </c>
      <c r="S18" s="196">
        <f t="shared" si="5"/>
        <v>0.0055</v>
      </c>
      <c r="T18" s="195">
        <v>0.001</v>
      </c>
      <c r="U18" s="196">
        <v>0.0025</v>
      </c>
      <c r="V18" s="198">
        <v>4000</v>
      </c>
      <c r="W18" s="198">
        <f t="shared" si="6"/>
        <v>4000</v>
      </c>
      <c r="X18" s="198">
        <v>500</v>
      </c>
      <c r="Y18" s="198">
        <f t="shared" si="7"/>
        <v>500</v>
      </c>
      <c r="Z18" s="198">
        <v>10</v>
      </c>
      <c r="AA18" s="198">
        <f t="shared" si="8"/>
        <v>10</v>
      </c>
    </row>
    <row r="19" spans="1:27" s="168" customFormat="1" ht="15.75">
      <c r="A19" s="30" t="s">
        <v>79</v>
      </c>
      <c r="B19" s="30">
        <v>10.6</v>
      </c>
      <c r="C19" s="194">
        <f t="shared" si="0"/>
        <v>10.6</v>
      </c>
      <c r="D19" s="80">
        <v>0.15</v>
      </c>
      <c r="E19" s="80">
        <f t="shared" si="1"/>
        <v>0.15</v>
      </c>
      <c r="F19" s="195">
        <v>0.003</v>
      </c>
      <c r="G19" s="196">
        <f t="shared" si="2"/>
        <v>0.003</v>
      </c>
      <c r="H19" s="195">
        <v>0.0058</v>
      </c>
      <c r="I19" s="196"/>
      <c r="J19" s="195">
        <v>0.0063</v>
      </c>
      <c r="K19" s="196"/>
      <c r="L19" s="195">
        <v>0.0045</v>
      </c>
      <c r="M19" s="195"/>
      <c r="N19" s="195">
        <v>0.0015</v>
      </c>
      <c r="O19" s="195"/>
      <c r="P19" s="195"/>
      <c r="Q19" s="196"/>
      <c r="R19" s="195"/>
      <c r="S19" s="196"/>
      <c r="T19" s="195"/>
      <c r="U19" s="196"/>
      <c r="V19" s="198"/>
      <c r="W19" s="198"/>
      <c r="X19" s="198"/>
      <c r="Y19" s="198"/>
      <c r="Z19" s="198"/>
      <c r="AA19" s="198"/>
    </row>
    <row r="20" spans="1:27" s="168" customFormat="1" ht="15.75">
      <c r="A20" s="30" t="s">
        <v>96</v>
      </c>
      <c r="B20" s="30">
        <v>10.6</v>
      </c>
      <c r="C20" s="194">
        <f t="shared" si="0"/>
        <v>10.6</v>
      </c>
      <c r="D20" s="80">
        <v>0.15</v>
      </c>
      <c r="E20" s="80">
        <f t="shared" si="1"/>
        <v>0.15</v>
      </c>
      <c r="F20" s="195">
        <v>0.003</v>
      </c>
      <c r="G20" s="196">
        <f t="shared" si="2"/>
        <v>0.003</v>
      </c>
      <c r="H20" s="195">
        <v>0.006</v>
      </c>
      <c r="I20" s="196">
        <f t="shared" si="3"/>
        <v>0.006</v>
      </c>
      <c r="J20" s="195">
        <v>0.0065</v>
      </c>
      <c r="K20" s="196">
        <f t="shared" si="4"/>
        <v>0.0065</v>
      </c>
      <c r="L20" s="195">
        <v>0.0043</v>
      </c>
      <c r="M20" s="195">
        <f>L20</f>
        <v>0.0043</v>
      </c>
      <c r="N20" s="195">
        <v>0.0014</v>
      </c>
      <c r="O20" s="195">
        <f>N20</f>
        <v>0.0014</v>
      </c>
      <c r="P20" s="195">
        <v>0.023</v>
      </c>
      <c r="Q20" s="196">
        <v>0.04</v>
      </c>
      <c r="R20" s="195">
        <v>0.005</v>
      </c>
      <c r="S20" s="196">
        <v>0.008</v>
      </c>
      <c r="T20" s="195">
        <v>0.0012</v>
      </c>
      <c r="U20" s="196">
        <v>0.0025</v>
      </c>
      <c r="V20" s="198">
        <v>8000</v>
      </c>
      <c r="W20" s="198">
        <f t="shared" si="6"/>
        <v>8000</v>
      </c>
      <c r="X20" s="198">
        <v>1000</v>
      </c>
      <c r="Y20" s="198">
        <f t="shared" si="7"/>
        <v>1000</v>
      </c>
      <c r="Z20" s="198">
        <v>20</v>
      </c>
      <c r="AA20" s="198">
        <f t="shared" si="8"/>
        <v>20</v>
      </c>
    </row>
    <row r="21" spans="1:27" s="28" customFormat="1" ht="15.75">
      <c r="A21" s="30" t="s">
        <v>222</v>
      </c>
      <c r="B21" s="30">
        <v>11</v>
      </c>
      <c r="C21" s="194">
        <f t="shared" si="0"/>
        <v>11</v>
      </c>
      <c r="D21" s="80"/>
      <c r="E21" s="80"/>
      <c r="F21" s="195">
        <v>0.0036</v>
      </c>
      <c r="G21" s="196">
        <f t="shared" si="2"/>
        <v>0.0036</v>
      </c>
      <c r="H21" s="195">
        <v>0.0066</v>
      </c>
      <c r="I21" s="196">
        <f t="shared" si="3"/>
        <v>0.0066</v>
      </c>
      <c r="J21" s="195">
        <v>0.0082</v>
      </c>
      <c r="K21" s="196">
        <f t="shared" si="4"/>
        <v>0.0082</v>
      </c>
      <c r="L21" s="195">
        <v>0.0063</v>
      </c>
      <c r="M21" s="195">
        <f>L21</f>
        <v>0.0063</v>
      </c>
      <c r="N21" s="195">
        <v>0.0016</v>
      </c>
      <c r="O21" s="195">
        <f>N21</f>
        <v>0.0016</v>
      </c>
      <c r="P21" s="195"/>
      <c r="Q21" s="196"/>
      <c r="R21" s="195"/>
      <c r="S21" s="196"/>
      <c r="T21" s="195"/>
      <c r="U21" s="196"/>
      <c r="V21" s="198"/>
      <c r="W21" s="198"/>
      <c r="X21" s="198"/>
      <c r="Y21" s="198"/>
      <c r="Z21" s="198"/>
      <c r="AA21" s="198"/>
    </row>
    <row r="22" spans="1:27" s="28" customFormat="1" ht="15.75">
      <c r="A22" s="30" t="s">
        <v>223</v>
      </c>
      <c r="B22" s="30">
        <v>10.6</v>
      </c>
      <c r="C22" s="194">
        <f t="shared" si="0"/>
        <v>10.6</v>
      </c>
      <c r="D22" s="80"/>
      <c r="E22" s="80"/>
      <c r="F22" s="195">
        <v>0.0031</v>
      </c>
      <c r="G22" s="196">
        <f t="shared" si="2"/>
        <v>0.0031</v>
      </c>
      <c r="H22" s="195">
        <v>0.0054</v>
      </c>
      <c r="I22" s="196">
        <f t="shared" si="3"/>
        <v>0.0054</v>
      </c>
      <c r="J22" s="195">
        <v>0.0064</v>
      </c>
      <c r="K22" s="196">
        <f t="shared" si="4"/>
        <v>0.0064</v>
      </c>
      <c r="L22" s="195">
        <v>0.0051</v>
      </c>
      <c r="M22" s="195">
        <f>L22</f>
        <v>0.0051</v>
      </c>
      <c r="N22" s="195">
        <v>0.0012</v>
      </c>
      <c r="O22" s="195">
        <f>N22</f>
        <v>0.0012</v>
      </c>
      <c r="P22" s="195"/>
      <c r="Q22" s="196"/>
      <c r="R22" s="195"/>
      <c r="S22" s="196"/>
      <c r="T22" s="195"/>
      <c r="U22" s="196"/>
      <c r="V22" s="198"/>
      <c r="W22" s="198"/>
      <c r="X22" s="198"/>
      <c r="Y22" s="198"/>
      <c r="Z22" s="198"/>
      <c r="AA22" s="198"/>
    </row>
    <row r="23" spans="1:27" s="28" customFormat="1" ht="15.75">
      <c r="A23" s="30" t="s">
        <v>224</v>
      </c>
      <c r="B23" s="30">
        <v>10.6</v>
      </c>
      <c r="C23" s="194">
        <f t="shared" si="0"/>
        <v>10.6</v>
      </c>
      <c r="D23" s="80"/>
      <c r="E23" s="80"/>
      <c r="F23" s="195">
        <v>0.0024</v>
      </c>
      <c r="G23" s="196">
        <f t="shared" si="2"/>
        <v>0.0024</v>
      </c>
      <c r="H23" s="195">
        <v>0.0046</v>
      </c>
      <c r="I23" s="196">
        <f t="shared" si="3"/>
        <v>0.0046</v>
      </c>
      <c r="J23" s="195">
        <v>0.0058</v>
      </c>
      <c r="K23" s="196">
        <f t="shared" si="4"/>
        <v>0.0058</v>
      </c>
      <c r="L23" s="195">
        <v>0.0032</v>
      </c>
      <c r="M23" s="195">
        <f>L23</f>
        <v>0.0032</v>
      </c>
      <c r="N23" s="195">
        <v>0.001</v>
      </c>
      <c r="O23" s="195">
        <f>N23</f>
        <v>0.001</v>
      </c>
      <c r="P23" s="195"/>
      <c r="Q23" s="196"/>
      <c r="R23" s="195"/>
      <c r="S23" s="196"/>
      <c r="T23" s="195"/>
      <c r="U23" s="196"/>
      <c r="V23" s="198"/>
      <c r="W23" s="198"/>
      <c r="X23" s="198"/>
      <c r="Y23" s="198"/>
      <c r="Z23" s="198"/>
      <c r="AA23" s="198"/>
    </row>
    <row r="24" spans="1:27" ht="15">
      <c r="A24" s="30" t="s">
        <v>97</v>
      </c>
      <c r="B24" s="30">
        <v>12</v>
      </c>
      <c r="C24" s="194">
        <f t="shared" si="0"/>
        <v>12</v>
      </c>
      <c r="D24" s="80">
        <v>0.22</v>
      </c>
      <c r="E24" s="80">
        <f t="shared" si="1"/>
        <v>0.22</v>
      </c>
      <c r="F24" s="195">
        <v>0.0045</v>
      </c>
      <c r="G24" s="196">
        <f t="shared" si="2"/>
        <v>0.0045</v>
      </c>
      <c r="H24" s="195">
        <f>(J24/100)*87</f>
        <v>0.00783</v>
      </c>
      <c r="I24" s="196">
        <f t="shared" si="3"/>
        <v>0.00783</v>
      </c>
      <c r="J24" s="195">
        <f>F24*2</f>
        <v>0.009</v>
      </c>
      <c r="K24" s="196">
        <f t="shared" si="4"/>
        <v>0.009</v>
      </c>
      <c r="L24" s="195"/>
      <c r="M24" s="195"/>
      <c r="N24" s="195"/>
      <c r="O24" s="30"/>
      <c r="P24" s="195">
        <v>0.01</v>
      </c>
      <c r="Q24" s="196">
        <f>P24</f>
        <v>0.01</v>
      </c>
      <c r="R24" s="195">
        <v>0.006</v>
      </c>
      <c r="S24" s="196">
        <f t="shared" si="5"/>
        <v>0.006</v>
      </c>
      <c r="T24" s="195">
        <v>0.0018</v>
      </c>
      <c r="U24" s="196">
        <f>T24</f>
        <v>0.0018</v>
      </c>
      <c r="V24" s="198">
        <v>6000</v>
      </c>
      <c r="W24" s="198">
        <f t="shared" si="6"/>
        <v>6000</v>
      </c>
      <c r="X24" s="198">
        <v>750</v>
      </c>
      <c r="Y24" s="198">
        <f t="shared" si="7"/>
        <v>750</v>
      </c>
      <c r="Z24" s="30"/>
      <c r="AA24" s="198"/>
    </row>
    <row r="25" spans="1:27" ht="15">
      <c r="A25" s="30" t="s">
        <v>98</v>
      </c>
      <c r="B25" s="30">
        <v>12</v>
      </c>
      <c r="C25" s="194">
        <f t="shared" si="0"/>
        <v>12</v>
      </c>
      <c r="D25" s="80">
        <v>0.18</v>
      </c>
      <c r="E25" s="80">
        <f t="shared" si="1"/>
        <v>0.18</v>
      </c>
      <c r="F25" s="195">
        <v>0.0036</v>
      </c>
      <c r="G25" s="196">
        <f t="shared" si="2"/>
        <v>0.0036</v>
      </c>
      <c r="H25" s="195">
        <f>(J25/100)*87</f>
        <v>0.0062640000000000005</v>
      </c>
      <c r="I25" s="196">
        <f t="shared" si="3"/>
        <v>0.0062640000000000005</v>
      </c>
      <c r="J25" s="195">
        <f>F25*2</f>
        <v>0.0072</v>
      </c>
      <c r="K25" s="196">
        <f t="shared" si="4"/>
        <v>0.0072</v>
      </c>
      <c r="L25" s="195"/>
      <c r="M25" s="195"/>
      <c r="N25" s="195"/>
      <c r="O25" s="30"/>
      <c r="P25" s="195">
        <v>0.01</v>
      </c>
      <c r="Q25" s="196">
        <f>P25</f>
        <v>0.01</v>
      </c>
      <c r="R25" s="195">
        <v>0.006</v>
      </c>
      <c r="S25" s="196">
        <f t="shared" si="5"/>
        <v>0.006</v>
      </c>
      <c r="T25" s="195">
        <v>0.0018</v>
      </c>
      <c r="U25" s="196">
        <f>T25</f>
        <v>0.0018</v>
      </c>
      <c r="V25" s="198">
        <v>6000</v>
      </c>
      <c r="W25" s="198">
        <f t="shared" si="6"/>
        <v>6000</v>
      </c>
      <c r="X25" s="198">
        <v>750</v>
      </c>
      <c r="Y25" s="198">
        <f t="shared" si="7"/>
        <v>750</v>
      </c>
      <c r="Z25" s="30"/>
      <c r="AA25" s="198"/>
    </row>
    <row r="26" spans="1:27" ht="15">
      <c r="A26" s="30" t="s">
        <v>99</v>
      </c>
      <c r="B26" s="30">
        <v>12</v>
      </c>
      <c r="C26" s="194">
        <f t="shared" si="0"/>
        <v>12</v>
      </c>
      <c r="D26" s="80">
        <v>0.28</v>
      </c>
      <c r="E26" s="80">
        <f t="shared" si="1"/>
        <v>0.28</v>
      </c>
      <c r="F26" s="195">
        <v>0.0055</v>
      </c>
      <c r="G26" s="196">
        <f t="shared" si="2"/>
        <v>0.0055</v>
      </c>
      <c r="H26" s="195">
        <f>(J26/100)*87</f>
        <v>0.009569999999999999</v>
      </c>
      <c r="I26" s="196">
        <f t="shared" si="3"/>
        <v>0.009569999999999999</v>
      </c>
      <c r="J26" s="195">
        <f>F26*2</f>
        <v>0.011</v>
      </c>
      <c r="K26" s="196">
        <f t="shared" si="4"/>
        <v>0.011</v>
      </c>
      <c r="L26" s="195"/>
      <c r="M26" s="195"/>
      <c r="N26" s="195"/>
      <c r="O26" s="30"/>
      <c r="P26" s="195">
        <v>0.015</v>
      </c>
      <c r="Q26" s="196">
        <f>P26</f>
        <v>0.015</v>
      </c>
      <c r="R26" s="195">
        <v>0.008</v>
      </c>
      <c r="S26" s="196">
        <f t="shared" si="5"/>
        <v>0.008</v>
      </c>
      <c r="T26" s="195">
        <v>0.0012</v>
      </c>
      <c r="U26" s="196">
        <f>T26</f>
        <v>0.0012</v>
      </c>
      <c r="V26" s="198">
        <v>10000</v>
      </c>
      <c r="W26" s="198">
        <f t="shared" si="6"/>
        <v>10000</v>
      </c>
      <c r="X26" s="198">
        <v>2000</v>
      </c>
      <c r="Y26" s="198">
        <f t="shared" si="7"/>
        <v>2000</v>
      </c>
      <c r="Z26" s="198">
        <v>15</v>
      </c>
      <c r="AA26" s="198">
        <f t="shared" si="8"/>
        <v>15</v>
      </c>
    </row>
    <row r="27" spans="1:27" ht="15.75">
      <c r="A27" s="199" t="s">
        <v>248</v>
      </c>
      <c r="B27" s="199">
        <v>10.9</v>
      </c>
      <c r="C27" s="199">
        <v>11.2</v>
      </c>
      <c r="D27" s="200">
        <v>0.165</v>
      </c>
      <c r="E27" s="200">
        <v>0.168</v>
      </c>
      <c r="F27" s="201">
        <v>0.0035</v>
      </c>
      <c r="G27" s="201">
        <v>0.0038</v>
      </c>
      <c r="H27" s="201">
        <v>0.0061</v>
      </c>
      <c r="I27" s="201">
        <v>0.007</v>
      </c>
      <c r="J27" s="201">
        <v>0.0065</v>
      </c>
      <c r="K27" s="201">
        <v>0.0085</v>
      </c>
      <c r="L27" s="201">
        <v>0.0043</v>
      </c>
      <c r="M27" s="201">
        <v>0.0065</v>
      </c>
      <c r="N27" s="201">
        <v>0.0014</v>
      </c>
      <c r="O27" s="201">
        <v>0.0035</v>
      </c>
      <c r="P27" s="201">
        <v>0.036</v>
      </c>
      <c r="Q27" s="201">
        <v>0.038</v>
      </c>
      <c r="R27" s="201">
        <v>0.005</v>
      </c>
      <c r="S27" s="201">
        <v>0.008</v>
      </c>
      <c r="T27" s="201">
        <v>0.0012</v>
      </c>
      <c r="U27" s="201">
        <v>0.0025</v>
      </c>
      <c r="V27" s="199">
        <v>17600</v>
      </c>
      <c r="W27" s="199">
        <v>18000</v>
      </c>
      <c r="X27" s="199">
        <v>2500</v>
      </c>
      <c r="Y27" s="199">
        <v>2700</v>
      </c>
      <c r="Z27" s="199">
        <v>80</v>
      </c>
      <c r="AA27" s="199">
        <v>80</v>
      </c>
    </row>
    <row r="28" spans="1:27" ht="15.75">
      <c r="A28" s="202" t="s">
        <v>232</v>
      </c>
      <c r="B28" s="202">
        <v>10.6</v>
      </c>
      <c r="C28" s="202">
        <v>11.2</v>
      </c>
      <c r="D28" s="203">
        <v>0.15</v>
      </c>
      <c r="E28" s="203">
        <v>0.165</v>
      </c>
      <c r="F28" s="204">
        <v>0.0032</v>
      </c>
      <c r="G28" s="204">
        <v>0.0035</v>
      </c>
      <c r="H28" s="204">
        <v>0.006</v>
      </c>
      <c r="I28" s="204">
        <v>0.0065</v>
      </c>
      <c r="J28" s="204">
        <v>0.0065</v>
      </c>
      <c r="K28" s="204">
        <v>0.0073</v>
      </c>
      <c r="L28" s="204">
        <v>0.0043</v>
      </c>
      <c r="M28" s="204">
        <v>0.0052</v>
      </c>
      <c r="N28" s="204">
        <v>0.0014</v>
      </c>
      <c r="O28" s="204">
        <v>0.0019</v>
      </c>
      <c r="P28" s="204">
        <v>0.03</v>
      </c>
      <c r="Q28" s="204">
        <v>0.035</v>
      </c>
      <c r="R28" s="204">
        <v>0.005</v>
      </c>
      <c r="S28" s="204">
        <v>0.008</v>
      </c>
      <c r="T28" s="204">
        <v>0.0012</v>
      </c>
      <c r="U28" s="204">
        <v>0.0025</v>
      </c>
      <c r="V28" s="202">
        <v>17600</v>
      </c>
      <c r="W28" s="202">
        <v>18000</v>
      </c>
      <c r="X28" s="202">
        <v>2500</v>
      </c>
      <c r="Y28" s="202">
        <v>2700</v>
      </c>
      <c r="Z28" s="202">
        <v>80</v>
      </c>
      <c r="AA28" s="202">
        <v>80</v>
      </c>
    </row>
    <row r="29" spans="1:27" ht="15.75">
      <c r="A29" s="199"/>
      <c r="B29" s="199"/>
      <c r="C29" s="199"/>
      <c r="D29" s="200"/>
      <c r="E29" s="200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199"/>
      <c r="W29" s="199"/>
      <c r="X29" s="199"/>
      <c r="Y29" s="199"/>
      <c r="Z29" s="199"/>
      <c r="AA29" s="199"/>
    </row>
    <row r="30" spans="1:27" ht="15.75">
      <c r="A30" s="199"/>
      <c r="B30" s="199"/>
      <c r="C30" s="199"/>
      <c r="D30" s="200"/>
      <c r="E30" s="200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199"/>
      <c r="W30" s="199"/>
      <c r="X30" s="199"/>
      <c r="Y30" s="199"/>
      <c r="Z30" s="199"/>
      <c r="AA30" s="199"/>
    </row>
    <row r="31" spans="1:27" ht="15.75">
      <c r="A31" s="199"/>
      <c r="B31" s="199"/>
      <c r="C31" s="199"/>
      <c r="D31" s="200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199"/>
      <c r="W31" s="199"/>
      <c r="X31" s="199"/>
      <c r="Y31" s="199"/>
      <c r="Z31" s="199"/>
      <c r="AA31" s="199"/>
    </row>
    <row r="32" spans="1:6" ht="15">
      <c r="A32" s="15"/>
      <c r="F32" s="15"/>
    </row>
    <row r="33" spans="1:6" ht="15">
      <c r="A33" s="15"/>
      <c r="F33" s="15"/>
    </row>
    <row r="34" spans="1:6" ht="15">
      <c r="A34" s="15"/>
      <c r="F34" s="15"/>
    </row>
    <row r="36" ht="8.25" customHeight="1"/>
    <row r="37" spans="1:15" ht="23.25" customHeight="1" hidden="1">
      <c r="A37" s="30" t="s">
        <v>79</v>
      </c>
      <c r="B37" s="29">
        <f>((480+Bedarf!B10+(15-Bedarf!B4)*7)*I4+9.6*J4+23*Bedarf!B8)/1000</f>
        <v>0</v>
      </c>
      <c r="C37" s="29">
        <f>3.1*I4+0.17*Bedarf!B8+0.25*Bedarf!J4</f>
        <v>0</v>
      </c>
      <c r="D37" s="29" t="e">
        <f>G34*Bedarf!$B$5+(G32/G33)*$J$4</f>
        <v>#DIV/0!</v>
      </c>
      <c r="E37" s="29" t="e">
        <f>H34*Bedarf!$B$5+(H32/H33)*$J$4</f>
        <v>#DIV/0!</v>
      </c>
      <c r="F37" s="29" t="e">
        <f>I34*Bedarf!$B$5+(I32/I33)*$J$4</f>
        <v>#DIV/0!</v>
      </c>
      <c r="G37" s="29" t="e">
        <f>J34*Bedarf!$B$5+(J32/J33)*$J$4</f>
        <v>#DIV/0!</v>
      </c>
      <c r="H37" s="29">
        <f>(0.1*Bedarf!$B$5+10*Bedarf!$B$8/1000+Bedarf!$J$4/1000*33)/0.55</f>
        <v>0</v>
      </c>
      <c r="I37" s="29">
        <f>(0.083*Bedarf!$B$5+5.5*Bedarf!$B$8/1000+Bedarf!$J$4/1000*1.7)/0.7</f>
        <v>0</v>
      </c>
      <c r="J37" s="29">
        <f>(0.013*Bedarf!$B$5+1.3*Bedarf!$B$8/1000+Bedarf!$J$4/1000*1.2)/0.8</f>
        <v>0</v>
      </c>
      <c r="K37" s="29">
        <v>4500</v>
      </c>
      <c r="L37" s="29">
        <v>450</v>
      </c>
      <c r="M37" s="29">
        <v>6</v>
      </c>
      <c r="N37" s="2"/>
      <c r="O37" s="2"/>
    </row>
    <row r="38" spans="1:15" ht="23.25" customHeight="1" hidden="1">
      <c r="A38" s="29"/>
      <c r="B38" s="29">
        <f aca="true" t="shared" si="9" ref="B38:M38">B37*$K$5</f>
        <v>0</v>
      </c>
      <c r="C38" s="29">
        <f t="shared" si="9"/>
        <v>0</v>
      </c>
      <c r="D38" s="29" t="e">
        <f t="shared" si="9"/>
        <v>#DIV/0!</v>
      </c>
      <c r="E38" s="29" t="e">
        <f t="shared" si="9"/>
        <v>#DIV/0!</v>
      </c>
      <c r="F38" s="29" t="e">
        <f t="shared" si="9"/>
        <v>#DIV/0!</v>
      </c>
      <c r="G38" s="29" t="e">
        <f t="shared" si="9"/>
        <v>#DIV/0!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"/>
      <c r="O38" s="2"/>
    </row>
    <row r="39" spans="1:15" ht="23.25" customHeight="1" hidden="1">
      <c r="A39" s="29"/>
      <c r="B39" s="29"/>
      <c r="C39" s="29" t="e">
        <f>C37/$B$37</f>
        <v>#DIV/0!</v>
      </c>
      <c r="D39" s="29" t="e">
        <f>D37/$B$37/1000</f>
        <v>#DIV/0!</v>
      </c>
      <c r="E39" s="29" t="e">
        <f>E37/$B$37/1000</f>
        <v>#DIV/0!</v>
      </c>
      <c r="F39" s="29" t="e">
        <f>F37/$B$37/1000</f>
        <v>#DIV/0!</v>
      </c>
      <c r="G39" s="29" t="e">
        <f>G37/$B$37/1000</f>
        <v>#DIV/0!</v>
      </c>
      <c r="H39" s="29" t="e">
        <f>H37/$B$37</f>
        <v>#DIV/0!</v>
      </c>
      <c r="I39" s="29" t="e">
        <f>I37/$B$37</f>
        <v>#DIV/0!</v>
      </c>
      <c r="J39" s="29" t="e">
        <f>J37/$B$37</f>
        <v>#DIV/0!</v>
      </c>
      <c r="K39" s="29"/>
      <c r="L39" s="29"/>
      <c r="M39" s="29"/>
      <c r="N39" s="2"/>
      <c r="O39" s="2"/>
    </row>
    <row r="40" spans="1:15" ht="23.25" customHeight="1" hidden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"/>
      <c r="O4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2:U126"/>
  <sheetViews>
    <sheetView zoomScalePageLayoutView="0" workbookViewId="0" topLeftCell="A1">
      <pane xSplit="1" ySplit="2" topLeftCell="G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40" sqref="I140"/>
    </sheetView>
  </sheetViews>
  <sheetFormatPr defaultColWidth="11.5546875" defaultRowHeight="15"/>
  <cols>
    <col min="1" max="1" width="23.21484375" style="4" customWidth="1"/>
    <col min="2" max="7" width="9.6640625" style="4" customWidth="1"/>
    <col min="8" max="10" width="6.3359375" style="4" customWidth="1"/>
    <col min="11" max="19" width="11.5546875" style="4" customWidth="1"/>
    <col min="20" max="20" width="11.5546875" style="105" customWidth="1"/>
    <col min="21" max="16384" width="11.5546875" style="4" customWidth="1"/>
  </cols>
  <sheetData>
    <row r="2" spans="1:21" ht="15.75">
      <c r="A2" s="6" t="s">
        <v>69</v>
      </c>
      <c r="B2" s="7" t="s">
        <v>5</v>
      </c>
      <c r="C2" s="7" t="s">
        <v>71</v>
      </c>
      <c r="D2" s="7" t="s">
        <v>70</v>
      </c>
      <c r="E2" s="7" t="s">
        <v>2</v>
      </c>
      <c r="F2" s="7" t="s">
        <v>1</v>
      </c>
      <c r="G2" s="7" t="s">
        <v>3</v>
      </c>
      <c r="H2" s="7" t="s">
        <v>76</v>
      </c>
      <c r="I2" s="7" t="s">
        <v>77</v>
      </c>
      <c r="J2" s="7" t="s">
        <v>78</v>
      </c>
      <c r="K2" s="7" t="s">
        <v>72</v>
      </c>
      <c r="L2" s="7" t="s">
        <v>73</v>
      </c>
      <c r="M2" s="7" t="s">
        <v>4</v>
      </c>
      <c r="N2" s="7" t="s">
        <v>74</v>
      </c>
      <c r="O2" s="7" t="s">
        <v>75</v>
      </c>
      <c r="P2" s="7" t="s">
        <v>103</v>
      </c>
      <c r="Q2" s="7" t="s">
        <v>104</v>
      </c>
      <c r="R2" s="7" t="s">
        <v>105</v>
      </c>
      <c r="S2" s="7" t="s">
        <v>114</v>
      </c>
      <c r="T2" s="104" t="s">
        <v>158</v>
      </c>
      <c r="U2" s="7" t="s">
        <v>216</v>
      </c>
    </row>
    <row r="3" spans="1:19" ht="15.75">
      <c r="A3" s="6" t="s">
        <v>110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88"/>
    </row>
    <row r="4" spans="1:21" ht="15">
      <c r="A4" s="5" t="s">
        <v>6</v>
      </c>
      <c r="B4" s="11">
        <v>10.2</v>
      </c>
      <c r="C4" s="10">
        <v>870</v>
      </c>
      <c r="D4" s="8">
        <v>33</v>
      </c>
      <c r="E4" s="8">
        <v>259.99</v>
      </c>
      <c r="F4" s="9">
        <v>14</v>
      </c>
      <c r="G4" s="9">
        <v>78</v>
      </c>
      <c r="H4" s="9">
        <v>1.4</v>
      </c>
      <c r="I4" s="9">
        <v>4.2</v>
      </c>
      <c r="J4" s="9">
        <v>0.2</v>
      </c>
      <c r="K4" s="12">
        <v>1.8</v>
      </c>
      <c r="L4" s="9">
        <v>5.3</v>
      </c>
      <c r="M4" s="9">
        <v>16.7</v>
      </c>
      <c r="N4" s="9">
        <v>9.1</v>
      </c>
      <c r="O4" s="9">
        <v>2.3</v>
      </c>
      <c r="S4" s="188">
        <v>0.6</v>
      </c>
      <c r="T4" s="105">
        <v>0.05</v>
      </c>
      <c r="U4" s="7" t="s">
        <v>235</v>
      </c>
    </row>
    <row r="5" spans="1:20" ht="15">
      <c r="A5" s="5" t="s">
        <v>7</v>
      </c>
      <c r="B5" s="11">
        <v>16</v>
      </c>
      <c r="C5" s="10">
        <v>920</v>
      </c>
      <c r="D5" s="8">
        <v>20</v>
      </c>
      <c r="E5" s="8">
        <v>106</v>
      </c>
      <c r="F5" s="9">
        <v>127</v>
      </c>
      <c r="G5" s="9">
        <v>16</v>
      </c>
      <c r="H5" s="9">
        <v>0.1</v>
      </c>
      <c r="I5" s="9">
        <v>2.3</v>
      </c>
      <c r="J5" s="9">
        <v>10</v>
      </c>
      <c r="K5" s="12">
        <v>1.7</v>
      </c>
      <c r="L5" s="9">
        <v>3.8</v>
      </c>
      <c r="M5" s="9">
        <v>2.7</v>
      </c>
      <c r="N5" s="9">
        <v>3.1</v>
      </c>
      <c r="O5" s="9">
        <v>1.1</v>
      </c>
      <c r="S5" s="189"/>
      <c r="T5" s="105">
        <v>0.05</v>
      </c>
    </row>
    <row r="6" spans="1:21" ht="15">
      <c r="A6" s="13" t="s">
        <v>161</v>
      </c>
      <c r="B6" s="11">
        <v>6.57</v>
      </c>
      <c r="C6" s="10">
        <v>900</v>
      </c>
      <c r="D6" s="8">
        <v>60.3</v>
      </c>
      <c r="E6" s="8">
        <v>402</v>
      </c>
      <c r="F6" s="9">
        <v>15</v>
      </c>
      <c r="G6" s="9">
        <v>133</v>
      </c>
      <c r="H6" s="9">
        <v>2.1</v>
      </c>
      <c r="I6" s="9">
        <v>10.8</v>
      </c>
      <c r="J6" s="9">
        <v>0.45</v>
      </c>
      <c r="K6" s="12">
        <v>6.42</v>
      </c>
      <c r="L6" s="9">
        <v>13.22</v>
      </c>
      <c r="M6" s="9">
        <v>16.46</v>
      </c>
      <c r="N6" s="9">
        <v>12.84</v>
      </c>
      <c r="O6" s="9">
        <v>4.82</v>
      </c>
      <c r="S6" s="189"/>
      <c r="T6" s="105">
        <v>0</v>
      </c>
      <c r="U6" s="7" t="s">
        <v>192</v>
      </c>
    </row>
    <row r="7" spans="1:21" ht="15">
      <c r="A7" s="13" t="s">
        <v>162</v>
      </c>
      <c r="B7" s="11">
        <v>12.4</v>
      </c>
      <c r="C7" s="10">
        <v>930</v>
      </c>
      <c r="D7" s="8">
        <v>30</v>
      </c>
      <c r="E7" s="8">
        <v>470</v>
      </c>
      <c r="F7" s="9">
        <v>26</v>
      </c>
      <c r="G7" s="9">
        <v>2</v>
      </c>
      <c r="H7" s="9">
        <v>4</v>
      </c>
      <c r="I7" s="9">
        <v>11</v>
      </c>
      <c r="J7" s="9">
        <v>2</v>
      </c>
      <c r="K7" s="12">
        <v>8</v>
      </c>
      <c r="L7" s="9">
        <v>12.87</v>
      </c>
      <c r="M7" s="9">
        <v>30</v>
      </c>
      <c r="N7" s="9">
        <v>14</v>
      </c>
      <c r="O7" s="9">
        <v>5.22</v>
      </c>
      <c r="S7" s="189">
        <v>1.205</v>
      </c>
      <c r="T7" s="105">
        <v>0.08</v>
      </c>
      <c r="U7" s="7" t="s">
        <v>225</v>
      </c>
    </row>
    <row r="8" spans="1:20" ht="15">
      <c r="A8" s="5" t="s">
        <v>8</v>
      </c>
      <c r="B8" s="11">
        <v>13.08</v>
      </c>
      <c r="C8" s="10">
        <v>920</v>
      </c>
      <c r="D8" s="8">
        <v>39</v>
      </c>
      <c r="E8" s="8">
        <v>890</v>
      </c>
      <c r="F8" s="9">
        <v>9</v>
      </c>
      <c r="G8" s="9">
        <v>11</v>
      </c>
      <c r="H8" s="9">
        <v>1.3</v>
      </c>
      <c r="I8" s="9">
        <v>1.6</v>
      </c>
      <c r="J8" s="9">
        <v>6.6</v>
      </c>
      <c r="K8" s="12">
        <v>9.2</v>
      </c>
      <c r="L8" s="9">
        <v>21.7</v>
      </c>
      <c r="M8" s="9">
        <v>79.6</v>
      </c>
      <c r="N8" s="9">
        <v>38.5</v>
      </c>
      <c r="O8" s="9">
        <v>14.2</v>
      </c>
      <c r="S8" s="189"/>
      <c r="T8" s="105">
        <v>0.05</v>
      </c>
    </row>
    <row r="9" spans="1:20" ht="15">
      <c r="A9" s="5" t="s">
        <v>9</v>
      </c>
      <c r="B9" s="11">
        <v>9.1</v>
      </c>
      <c r="C9" s="10">
        <v>630</v>
      </c>
      <c r="D9" s="8">
        <v>16</v>
      </c>
      <c r="E9" s="8">
        <v>72</v>
      </c>
      <c r="F9" s="9">
        <v>20</v>
      </c>
      <c r="G9" s="9">
        <v>8</v>
      </c>
      <c r="H9" s="9">
        <v>0.6</v>
      </c>
      <c r="I9" s="9">
        <v>1.6</v>
      </c>
      <c r="J9" s="9">
        <v>6</v>
      </c>
      <c r="K9" s="12">
        <v>0.8</v>
      </c>
      <c r="L9" s="9">
        <v>1.7</v>
      </c>
      <c r="M9" s="9">
        <v>2.2</v>
      </c>
      <c r="N9" s="9">
        <v>2.1</v>
      </c>
      <c r="O9" s="9">
        <v>0.6</v>
      </c>
      <c r="S9" s="189"/>
      <c r="T9" s="105">
        <v>0.05</v>
      </c>
    </row>
    <row r="10" spans="1:20" ht="15">
      <c r="A10" s="13" t="s">
        <v>163</v>
      </c>
      <c r="B10" s="11">
        <v>14.7</v>
      </c>
      <c r="C10" s="10">
        <v>870</v>
      </c>
      <c r="D10" s="8">
        <v>6.9</v>
      </c>
      <c r="E10" s="8">
        <v>77</v>
      </c>
      <c r="F10" s="9">
        <v>8.7</v>
      </c>
      <c r="G10" s="9">
        <v>2.8</v>
      </c>
      <c r="H10" s="9">
        <v>0.5</v>
      </c>
      <c r="I10" s="9">
        <v>2.1</v>
      </c>
      <c r="J10" s="9">
        <v>0.09</v>
      </c>
      <c r="K10" s="12">
        <v>2.11</v>
      </c>
      <c r="L10" s="9">
        <v>3.91</v>
      </c>
      <c r="M10" s="9">
        <v>2.52</v>
      </c>
      <c r="N10" s="9">
        <v>2.54</v>
      </c>
      <c r="O10" s="9">
        <v>0.96</v>
      </c>
      <c r="S10" s="189">
        <v>0.942</v>
      </c>
      <c r="T10" s="105">
        <v>0.3</v>
      </c>
    </row>
    <row r="11" spans="1:20" ht="15">
      <c r="A11" s="5" t="s">
        <v>10</v>
      </c>
      <c r="B11" s="11">
        <v>0</v>
      </c>
      <c r="C11" s="10">
        <v>900</v>
      </c>
      <c r="D11" s="8">
        <v>800</v>
      </c>
      <c r="E11" s="8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2">
        <v>0</v>
      </c>
      <c r="L11" s="9">
        <v>0</v>
      </c>
      <c r="M11" s="9">
        <v>0</v>
      </c>
      <c r="N11" s="9">
        <v>0</v>
      </c>
      <c r="O11" s="9">
        <v>0</v>
      </c>
      <c r="S11" s="189"/>
      <c r="T11" s="104" t="s">
        <v>165</v>
      </c>
    </row>
    <row r="12" spans="1:20" ht="15">
      <c r="A12" s="13" t="s">
        <v>164</v>
      </c>
      <c r="B12" s="11">
        <v>0</v>
      </c>
      <c r="C12" s="10">
        <v>959</v>
      </c>
      <c r="D12" s="8">
        <v>818</v>
      </c>
      <c r="E12" s="8">
        <v>0</v>
      </c>
      <c r="F12" s="9">
        <v>0</v>
      </c>
      <c r="G12" s="9">
        <v>0</v>
      </c>
      <c r="H12" s="9">
        <v>249.8</v>
      </c>
      <c r="I12" s="9">
        <v>185.7</v>
      </c>
      <c r="J12" s="9">
        <v>0.68</v>
      </c>
      <c r="K12" s="12">
        <v>0</v>
      </c>
      <c r="L12" s="9">
        <v>0</v>
      </c>
      <c r="M12" s="9">
        <v>0</v>
      </c>
      <c r="N12" s="9">
        <v>0</v>
      </c>
      <c r="O12" s="9">
        <v>0</v>
      </c>
      <c r="S12" s="189"/>
      <c r="T12" s="104" t="s">
        <v>165</v>
      </c>
    </row>
    <row r="13" spans="1:21" ht="15">
      <c r="A13" s="13" t="s">
        <v>166</v>
      </c>
      <c r="B13" s="11">
        <v>12.7</v>
      </c>
      <c r="C13" s="10">
        <v>870</v>
      </c>
      <c r="D13" s="8">
        <v>26</v>
      </c>
      <c r="E13" s="8">
        <v>118</v>
      </c>
      <c r="F13" s="9">
        <v>17.2</v>
      </c>
      <c r="G13" s="9">
        <v>123.6</v>
      </c>
      <c r="H13" s="9">
        <v>0.5</v>
      </c>
      <c r="I13" s="9">
        <v>3.7</v>
      </c>
      <c r="J13" s="9">
        <v>0.02</v>
      </c>
      <c r="K13" s="12">
        <v>1.75</v>
      </c>
      <c r="L13" s="9">
        <v>4.65</v>
      </c>
      <c r="M13" s="9">
        <v>3.23</v>
      </c>
      <c r="N13" s="9">
        <v>3.45</v>
      </c>
      <c r="O13" s="9">
        <v>1.08</v>
      </c>
      <c r="S13" s="189"/>
      <c r="T13" s="104">
        <v>0.15</v>
      </c>
      <c r="U13" s="7" t="s">
        <v>167</v>
      </c>
    </row>
    <row r="14" spans="1:21" ht="15">
      <c r="A14" s="13" t="s">
        <v>168</v>
      </c>
      <c r="B14" s="11">
        <v>1</v>
      </c>
      <c r="C14" s="10">
        <v>900</v>
      </c>
      <c r="D14" s="8">
        <v>54.9</v>
      </c>
      <c r="E14" s="8">
        <v>30.4</v>
      </c>
      <c r="F14" s="9">
        <v>10.2</v>
      </c>
      <c r="G14" s="9">
        <v>416.9</v>
      </c>
      <c r="H14" s="9">
        <v>0.7</v>
      </c>
      <c r="I14" s="9">
        <v>2</v>
      </c>
      <c r="J14" s="9">
        <v>0.03</v>
      </c>
      <c r="K14" s="12">
        <v>0.49</v>
      </c>
      <c r="L14" s="9">
        <v>1.24</v>
      </c>
      <c r="M14" s="9">
        <v>1.27</v>
      </c>
      <c r="N14" s="9">
        <v>1.14</v>
      </c>
      <c r="O14" s="9">
        <v>0.25</v>
      </c>
      <c r="S14" s="189"/>
      <c r="T14" s="104">
        <v>0.05</v>
      </c>
      <c r="U14" s="7"/>
    </row>
    <row r="15" spans="1:21" ht="15">
      <c r="A15" s="5" t="s">
        <v>11</v>
      </c>
      <c r="B15" s="11">
        <v>11.4</v>
      </c>
      <c r="C15" s="10">
        <v>870</v>
      </c>
      <c r="D15" s="8">
        <v>33</v>
      </c>
      <c r="E15" s="8">
        <v>209</v>
      </c>
      <c r="F15" s="9">
        <v>13</v>
      </c>
      <c r="G15" s="9">
        <v>59</v>
      </c>
      <c r="H15" s="9">
        <v>0.8</v>
      </c>
      <c r="I15" s="9">
        <v>4.2</v>
      </c>
      <c r="J15" s="9">
        <v>0.2</v>
      </c>
      <c r="K15" s="12">
        <v>2</v>
      </c>
      <c r="L15" s="9">
        <v>5.2</v>
      </c>
      <c r="M15" s="9">
        <v>15</v>
      </c>
      <c r="N15" s="9">
        <v>7.8</v>
      </c>
      <c r="O15" s="9">
        <v>2</v>
      </c>
      <c r="S15" s="189">
        <v>0.28</v>
      </c>
      <c r="T15" s="105">
        <v>0.2</v>
      </c>
      <c r="U15" s="7" t="s">
        <v>236</v>
      </c>
    </row>
    <row r="16" spans="1:21" ht="15">
      <c r="A16" s="13" t="s">
        <v>170</v>
      </c>
      <c r="B16" s="11">
        <v>9.81</v>
      </c>
      <c r="C16" s="10">
        <v>890</v>
      </c>
      <c r="D16" s="8">
        <v>54.3</v>
      </c>
      <c r="E16" s="8">
        <v>510</v>
      </c>
      <c r="F16" s="9">
        <v>16.9</v>
      </c>
      <c r="G16" s="9">
        <v>65.9</v>
      </c>
      <c r="H16" s="9">
        <v>1.3</v>
      </c>
      <c r="I16" s="9">
        <v>6.4</v>
      </c>
      <c r="J16" s="9">
        <v>0.36</v>
      </c>
      <c r="K16" s="12">
        <v>5.18</v>
      </c>
      <c r="L16" s="9">
        <v>12.76</v>
      </c>
      <c r="M16" s="9">
        <v>16.95</v>
      </c>
      <c r="N16" s="9">
        <v>13.66</v>
      </c>
      <c r="O16" s="9">
        <v>4.97</v>
      </c>
      <c r="S16" s="189"/>
      <c r="T16" s="105">
        <v>0</v>
      </c>
      <c r="U16" s="7"/>
    </row>
    <row r="17" spans="1:21" ht="15">
      <c r="A17" s="13" t="s">
        <v>171</v>
      </c>
      <c r="B17" s="11">
        <v>11.72</v>
      </c>
      <c r="C17" s="10">
        <v>920</v>
      </c>
      <c r="D17" s="8">
        <v>43.1</v>
      </c>
      <c r="E17" s="8">
        <v>508.1</v>
      </c>
      <c r="F17" s="9">
        <v>71.8</v>
      </c>
      <c r="G17" s="9">
        <v>60.4</v>
      </c>
      <c r="H17" s="9">
        <v>1.4</v>
      </c>
      <c r="I17" s="9">
        <v>6.1</v>
      </c>
      <c r="J17" s="9">
        <v>0.09</v>
      </c>
      <c r="K17" s="12">
        <v>5.17</v>
      </c>
      <c r="L17" s="9">
        <v>12.72</v>
      </c>
      <c r="M17" s="9">
        <v>16.89</v>
      </c>
      <c r="N17" s="9">
        <v>13.61</v>
      </c>
      <c r="O17" s="9">
        <v>4.96</v>
      </c>
      <c r="S17" s="189"/>
      <c r="T17" s="105">
        <v>0.1</v>
      </c>
      <c r="U17" s="7" t="s">
        <v>159</v>
      </c>
    </row>
    <row r="18" spans="1:21" ht="15">
      <c r="A18" s="13" t="s">
        <v>172</v>
      </c>
      <c r="B18" s="11">
        <v>12.9</v>
      </c>
      <c r="C18" s="10">
        <v>930</v>
      </c>
      <c r="D18" s="8">
        <v>20.9</v>
      </c>
      <c r="E18" s="8">
        <v>806.5</v>
      </c>
      <c r="F18" s="9">
        <v>70.7</v>
      </c>
      <c r="G18" s="9">
        <v>8.9</v>
      </c>
      <c r="H18" s="9">
        <v>5</v>
      </c>
      <c r="I18" s="9">
        <v>3.4</v>
      </c>
      <c r="J18" s="9">
        <v>1</v>
      </c>
      <c r="K18" s="12">
        <v>8.97</v>
      </c>
      <c r="L18" s="9">
        <v>56.67</v>
      </c>
      <c r="M18" s="9">
        <v>18.41</v>
      </c>
      <c r="N18" s="9">
        <v>38.16</v>
      </c>
      <c r="O18" s="9">
        <v>5.5</v>
      </c>
      <c r="S18" s="189"/>
      <c r="T18" s="105">
        <v>0.03</v>
      </c>
      <c r="U18" s="7"/>
    </row>
    <row r="19" spans="1:20" ht="15">
      <c r="A19" s="13" t="s">
        <v>173</v>
      </c>
      <c r="B19" s="11">
        <v>13.26</v>
      </c>
      <c r="C19" s="10">
        <v>920</v>
      </c>
      <c r="D19" s="8">
        <v>179</v>
      </c>
      <c r="E19" s="8">
        <v>634.8</v>
      </c>
      <c r="F19" s="9">
        <v>94.8</v>
      </c>
      <c r="G19" s="9">
        <v>4.6</v>
      </c>
      <c r="H19" s="9">
        <v>28.9</v>
      </c>
      <c r="I19" s="9">
        <v>22.5</v>
      </c>
      <c r="J19" s="9">
        <v>11.59</v>
      </c>
      <c r="K19" s="12">
        <v>18.58</v>
      </c>
      <c r="L19" s="9">
        <v>24.56</v>
      </c>
      <c r="M19" s="9">
        <v>46.44</v>
      </c>
      <c r="N19" s="9">
        <v>26.45</v>
      </c>
      <c r="O19" s="9">
        <v>6.06</v>
      </c>
      <c r="S19" s="189">
        <v>2.28</v>
      </c>
      <c r="T19" s="105">
        <v>0.08</v>
      </c>
    </row>
    <row r="20" spans="1:20" ht="15">
      <c r="A20" s="13" t="s">
        <v>174</v>
      </c>
      <c r="B20" s="11">
        <v>14.27</v>
      </c>
      <c r="C20" s="10">
        <v>920</v>
      </c>
      <c r="D20" s="8">
        <v>124.6</v>
      </c>
      <c r="E20" s="8">
        <v>705</v>
      </c>
      <c r="F20" s="9">
        <v>99.9</v>
      </c>
      <c r="G20" s="9">
        <v>2.5</v>
      </c>
      <c r="H20" s="9">
        <v>20.5</v>
      </c>
      <c r="I20" s="9">
        <v>20</v>
      </c>
      <c r="J20" s="9">
        <v>8.41</v>
      </c>
      <c r="K20" s="12">
        <v>20.64</v>
      </c>
      <c r="L20" s="9">
        <v>27.24</v>
      </c>
      <c r="M20" s="9">
        <v>51.6</v>
      </c>
      <c r="N20" s="9">
        <v>29.39</v>
      </c>
      <c r="O20" s="9">
        <v>6.74</v>
      </c>
      <c r="S20" s="189"/>
      <c r="T20" s="105">
        <v>0.08</v>
      </c>
    </row>
    <row r="21" spans="1:20" ht="15">
      <c r="A21" s="13" t="s">
        <v>175</v>
      </c>
      <c r="B21" s="11">
        <v>7.78</v>
      </c>
      <c r="C21" s="10">
        <v>950</v>
      </c>
      <c r="D21" s="8">
        <v>414</v>
      </c>
      <c r="E21" s="8">
        <v>433.3</v>
      </c>
      <c r="F21" s="9">
        <v>88.5</v>
      </c>
      <c r="G21" s="9">
        <v>5.2</v>
      </c>
      <c r="H21" s="9">
        <v>149.2</v>
      </c>
      <c r="I21" s="9">
        <v>71.7</v>
      </c>
      <c r="J21" s="9">
        <v>6.08</v>
      </c>
      <c r="K21" s="12">
        <v>6.84</v>
      </c>
      <c r="L21" s="9">
        <v>7.67</v>
      </c>
      <c r="M21" s="9">
        <v>21.56</v>
      </c>
      <c r="N21" s="9">
        <v>15.79</v>
      </c>
      <c r="O21" s="9">
        <v>3.31</v>
      </c>
      <c r="S21" s="189"/>
      <c r="T21" s="105">
        <v>0.03</v>
      </c>
    </row>
    <row r="22" spans="1:20" ht="15">
      <c r="A22" s="13" t="s">
        <v>176</v>
      </c>
      <c r="B22" s="11">
        <v>13.47</v>
      </c>
      <c r="C22" s="10">
        <v>950</v>
      </c>
      <c r="D22" s="8">
        <v>149.3</v>
      </c>
      <c r="E22" s="8">
        <v>614.7</v>
      </c>
      <c r="F22" s="9">
        <v>113.1</v>
      </c>
      <c r="G22" s="9">
        <v>26.3</v>
      </c>
      <c r="H22" s="9">
        <v>39.9</v>
      </c>
      <c r="I22" s="9">
        <v>21.4</v>
      </c>
      <c r="J22" s="9">
        <v>7.32</v>
      </c>
      <c r="K22" s="12">
        <v>9.71</v>
      </c>
      <c r="L22" s="9">
        <v>10.88</v>
      </c>
      <c r="M22" s="9">
        <v>30.59</v>
      </c>
      <c r="N22" s="9">
        <v>22.39</v>
      </c>
      <c r="O22" s="9">
        <v>4.69</v>
      </c>
      <c r="S22" s="189"/>
      <c r="T22" s="105">
        <v>0.05</v>
      </c>
    </row>
    <row r="23" spans="1:21" ht="15">
      <c r="A23" s="5" t="s">
        <v>12</v>
      </c>
      <c r="B23" s="11">
        <v>1.3</v>
      </c>
      <c r="C23" s="10">
        <v>150</v>
      </c>
      <c r="D23" s="8">
        <v>15</v>
      </c>
      <c r="E23" s="8">
        <v>13</v>
      </c>
      <c r="F23" s="9">
        <v>1</v>
      </c>
      <c r="G23" s="9">
        <v>10</v>
      </c>
      <c r="H23" s="9">
        <v>0.4</v>
      </c>
      <c r="I23" s="9">
        <v>0.4</v>
      </c>
      <c r="J23" s="9">
        <v>0.6</v>
      </c>
      <c r="K23" s="12">
        <v>0.4</v>
      </c>
      <c r="L23" s="9">
        <v>0.5</v>
      </c>
      <c r="M23" s="9">
        <v>0.4</v>
      </c>
      <c r="N23" s="9">
        <v>0.3</v>
      </c>
      <c r="O23" s="9">
        <v>0.1</v>
      </c>
      <c r="S23" s="189"/>
      <c r="T23" s="105">
        <v>0.1</v>
      </c>
      <c r="U23" s="7" t="s">
        <v>160</v>
      </c>
    </row>
    <row r="24" spans="1:21" ht="15">
      <c r="A24" s="13" t="s">
        <v>177</v>
      </c>
      <c r="B24" s="11">
        <v>11.4</v>
      </c>
      <c r="C24" s="10">
        <v>870</v>
      </c>
      <c r="D24" s="8">
        <v>24</v>
      </c>
      <c r="E24" s="8">
        <v>106</v>
      </c>
      <c r="F24" s="9">
        <v>20</v>
      </c>
      <c r="G24" s="9">
        <v>50</v>
      </c>
      <c r="H24" s="9">
        <v>0.6</v>
      </c>
      <c r="I24" s="9">
        <v>3.6</v>
      </c>
      <c r="J24" s="9">
        <v>0.7</v>
      </c>
      <c r="K24" s="12">
        <v>2</v>
      </c>
      <c r="L24" s="9">
        <v>4.2</v>
      </c>
      <c r="M24" s="9">
        <v>3.8</v>
      </c>
      <c r="N24" s="9">
        <v>3.6</v>
      </c>
      <c r="O24" s="9">
        <v>1.3</v>
      </c>
      <c r="S24" s="189">
        <v>0.2</v>
      </c>
      <c r="T24" s="105">
        <v>0.4</v>
      </c>
      <c r="U24" s="7" t="s">
        <v>169</v>
      </c>
    </row>
    <row r="25" spans="1:21" ht="15">
      <c r="A25" s="13" t="s">
        <v>178</v>
      </c>
      <c r="B25" s="11">
        <v>12</v>
      </c>
      <c r="C25" s="10">
        <v>920</v>
      </c>
      <c r="D25" s="8">
        <v>53.7</v>
      </c>
      <c r="E25" s="8">
        <v>351.5</v>
      </c>
      <c r="F25" s="9">
        <v>45.7</v>
      </c>
      <c r="G25" s="9">
        <v>66.3</v>
      </c>
      <c r="H25" s="9">
        <v>1</v>
      </c>
      <c r="I25" s="9">
        <v>8.6</v>
      </c>
      <c r="J25" s="9">
        <v>4.69</v>
      </c>
      <c r="K25" s="12">
        <v>5.64</v>
      </c>
      <c r="L25" s="9">
        <v>11.74</v>
      </c>
      <c r="M25" s="9">
        <v>6.37</v>
      </c>
      <c r="N25" s="9">
        <v>10.08</v>
      </c>
      <c r="O25" s="9">
        <v>3.56</v>
      </c>
      <c r="P25" s="12"/>
      <c r="S25" s="189"/>
      <c r="T25" s="105">
        <v>0.15</v>
      </c>
      <c r="U25" s="7" t="s">
        <v>159</v>
      </c>
    </row>
    <row r="26" spans="1:21" ht="15">
      <c r="A26" s="13" t="s">
        <v>179</v>
      </c>
      <c r="B26" s="11">
        <v>5.14</v>
      </c>
      <c r="C26" s="10">
        <v>900</v>
      </c>
      <c r="D26" s="8">
        <v>114</v>
      </c>
      <c r="E26" s="8">
        <v>179.6</v>
      </c>
      <c r="F26" s="9">
        <v>30.3</v>
      </c>
      <c r="G26" s="9">
        <v>183.6</v>
      </c>
      <c r="H26" s="9">
        <v>8.3</v>
      </c>
      <c r="I26" s="9">
        <v>3.4</v>
      </c>
      <c r="J26" s="9">
        <v>0.18</v>
      </c>
      <c r="K26" s="12">
        <v>2.86</v>
      </c>
      <c r="L26" s="9">
        <v>5.12</v>
      </c>
      <c r="M26" s="9">
        <v>7.13</v>
      </c>
      <c r="N26" s="9">
        <v>7.14</v>
      </c>
      <c r="O26" s="9">
        <v>2.9</v>
      </c>
      <c r="S26" s="189"/>
      <c r="T26" s="105">
        <v>0.05</v>
      </c>
      <c r="U26" s="7" t="s">
        <v>180</v>
      </c>
    </row>
    <row r="27" spans="1:21" ht="15">
      <c r="A27" s="5" t="s">
        <v>13</v>
      </c>
      <c r="B27" s="11">
        <v>0.7</v>
      </c>
      <c r="C27" s="10">
        <v>160</v>
      </c>
      <c r="D27" s="8">
        <v>16</v>
      </c>
      <c r="E27" s="8">
        <v>30</v>
      </c>
      <c r="F27" s="9">
        <v>6</v>
      </c>
      <c r="G27" s="9">
        <v>32</v>
      </c>
      <c r="H27" s="9">
        <v>1.1</v>
      </c>
      <c r="I27" s="9">
        <v>0.6</v>
      </c>
      <c r="J27" s="9">
        <v>0.1</v>
      </c>
      <c r="K27" s="12">
        <v>0.6</v>
      </c>
      <c r="L27" s="9">
        <v>1.1</v>
      </c>
      <c r="M27" s="9">
        <v>1.5</v>
      </c>
      <c r="N27" s="9">
        <v>1.2</v>
      </c>
      <c r="O27" s="9">
        <v>0.4</v>
      </c>
      <c r="S27" s="189"/>
      <c r="T27" s="105">
        <v>0.05</v>
      </c>
      <c r="U27" s="7" t="s">
        <v>180</v>
      </c>
    </row>
    <row r="28" spans="1:21" ht="15">
      <c r="A28" s="5" t="s">
        <v>14</v>
      </c>
      <c r="B28" s="11">
        <v>10.46</v>
      </c>
      <c r="C28" s="10">
        <v>870</v>
      </c>
      <c r="D28" s="8">
        <v>25.6</v>
      </c>
      <c r="E28" s="8">
        <v>103.9</v>
      </c>
      <c r="F28" s="9">
        <v>45</v>
      </c>
      <c r="G28" s="9">
        <v>98</v>
      </c>
      <c r="H28" s="9">
        <v>1</v>
      </c>
      <c r="I28" s="9">
        <v>3</v>
      </c>
      <c r="J28" s="9">
        <v>0.3</v>
      </c>
      <c r="K28" s="12">
        <v>1.8</v>
      </c>
      <c r="L28" s="9">
        <v>4.9</v>
      </c>
      <c r="M28" s="9">
        <v>4.6</v>
      </c>
      <c r="N28" s="9">
        <v>3.7</v>
      </c>
      <c r="O28" s="9">
        <v>1.3</v>
      </c>
      <c r="P28" s="12"/>
      <c r="S28" s="189">
        <v>0.2625</v>
      </c>
      <c r="T28" s="105">
        <v>0.2</v>
      </c>
      <c r="U28" s="7" t="s">
        <v>233</v>
      </c>
    </row>
    <row r="29" spans="1:21" ht="15">
      <c r="A29" s="13" t="s">
        <v>181</v>
      </c>
      <c r="B29" s="11">
        <v>14.01</v>
      </c>
      <c r="C29" s="10">
        <v>890</v>
      </c>
      <c r="D29" s="8">
        <v>19.2</v>
      </c>
      <c r="E29" s="8">
        <v>134.7</v>
      </c>
      <c r="F29" s="9">
        <v>62.8</v>
      </c>
      <c r="G29" s="9">
        <v>12.6</v>
      </c>
      <c r="H29" s="9">
        <v>0.5</v>
      </c>
      <c r="I29" s="9">
        <v>4.6</v>
      </c>
      <c r="J29" s="9">
        <v>0.03</v>
      </c>
      <c r="K29" s="12">
        <v>2.05</v>
      </c>
      <c r="L29" s="9">
        <v>6.44</v>
      </c>
      <c r="M29" s="9">
        <v>5.31</v>
      </c>
      <c r="N29" s="9">
        <v>4.57</v>
      </c>
      <c r="O29" s="9">
        <v>1.59</v>
      </c>
      <c r="P29" s="12"/>
      <c r="S29" s="189">
        <f>15.5/25</f>
        <v>0.62</v>
      </c>
      <c r="T29" s="105">
        <v>0</v>
      </c>
      <c r="U29" s="7" t="s">
        <v>182</v>
      </c>
    </row>
    <row r="30" spans="1:21" ht="15">
      <c r="A30" s="5" t="s">
        <v>15</v>
      </c>
      <c r="B30" s="11">
        <v>13.3</v>
      </c>
      <c r="C30" s="10">
        <v>910</v>
      </c>
      <c r="D30" s="8">
        <v>24</v>
      </c>
      <c r="E30" s="8">
        <v>138</v>
      </c>
      <c r="F30" s="9">
        <v>73</v>
      </c>
      <c r="G30" s="9">
        <v>54</v>
      </c>
      <c r="H30" s="9">
        <v>1</v>
      </c>
      <c r="I30" s="9">
        <v>5.2</v>
      </c>
      <c r="J30" s="9">
        <v>0.1</v>
      </c>
      <c r="K30" s="12">
        <v>1</v>
      </c>
      <c r="L30" s="9">
        <v>4.6</v>
      </c>
      <c r="M30" s="9">
        <v>5.8</v>
      </c>
      <c r="N30" s="9">
        <v>4.5</v>
      </c>
      <c r="O30" s="9">
        <v>2.1</v>
      </c>
      <c r="P30" s="12"/>
      <c r="S30" s="189"/>
      <c r="T30" s="105">
        <v>0.1</v>
      </c>
      <c r="U30" s="7" t="s">
        <v>160</v>
      </c>
    </row>
    <row r="31" spans="1:21" ht="15">
      <c r="A31" s="5" t="s">
        <v>16</v>
      </c>
      <c r="B31" s="11">
        <v>4.7</v>
      </c>
      <c r="C31" s="10">
        <v>910</v>
      </c>
      <c r="D31" s="8">
        <v>53</v>
      </c>
      <c r="E31" s="8">
        <v>68</v>
      </c>
      <c r="F31" s="9">
        <v>30</v>
      </c>
      <c r="G31" s="9">
        <v>230</v>
      </c>
      <c r="H31" s="9">
        <v>0.8</v>
      </c>
      <c r="I31" s="9">
        <v>2</v>
      </c>
      <c r="J31" s="9">
        <v>0.2</v>
      </c>
      <c r="K31" s="12">
        <v>0.4</v>
      </c>
      <c r="L31" s="9">
        <v>2.3</v>
      </c>
      <c r="M31" s="9">
        <v>2.7</v>
      </c>
      <c r="N31" s="9">
        <v>2.5</v>
      </c>
      <c r="O31" s="9">
        <v>1</v>
      </c>
      <c r="P31" s="12"/>
      <c r="S31" s="189"/>
      <c r="T31" s="105">
        <v>0.05</v>
      </c>
      <c r="U31" s="7" t="s">
        <v>160</v>
      </c>
    </row>
    <row r="32" spans="1:20" ht="15">
      <c r="A32" s="13" t="s">
        <v>17</v>
      </c>
      <c r="B32" s="11">
        <v>2.4</v>
      </c>
      <c r="C32" s="10">
        <v>860</v>
      </c>
      <c r="D32" s="8">
        <v>80</v>
      </c>
      <c r="E32" s="8">
        <v>100</v>
      </c>
      <c r="F32" s="9">
        <v>24</v>
      </c>
      <c r="G32" s="9">
        <v>280</v>
      </c>
      <c r="H32" s="9">
        <v>7</v>
      </c>
      <c r="I32" s="9">
        <v>2.5</v>
      </c>
      <c r="J32" s="9">
        <v>0.2</v>
      </c>
      <c r="K32" s="12">
        <v>1.4</v>
      </c>
      <c r="L32" s="9">
        <v>2.5</v>
      </c>
      <c r="M32" s="9">
        <v>4</v>
      </c>
      <c r="N32" s="9">
        <v>4.4</v>
      </c>
      <c r="O32" s="9">
        <v>0</v>
      </c>
      <c r="S32" s="189"/>
      <c r="T32" s="105">
        <v>0</v>
      </c>
    </row>
    <row r="33" spans="1:20" ht="15">
      <c r="A33" s="13" t="s">
        <v>183</v>
      </c>
      <c r="B33" s="11">
        <v>0</v>
      </c>
      <c r="C33" s="10">
        <v>1000</v>
      </c>
      <c r="D33" s="8">
        <v>1000</v>
      </c>
      <c r="E33" s="8">
        <v>0</v>
      </c>
      <c r="F33" s="9">
        <v>0</v>
      </c>
      <c r="G33" s="9">
        <v>0</v>
      </c>
      <c r="H33" s="9">
        <v>360</v>
      </c>
      <c r="I33" s="9">
        <v>0</v>
      </c>
      <c r="J33" s="9">
        <v>0</v>
      </c>
      <c r="K33" s="12">
        <v>0</v>
      </c>
      <c r="L33" s="9">
        <v>0</v>
      </c>
      <c r="M33" s="9">
        <v>0</v>
      </c>
      <c r="N33" s="9">
        <v>0</v>
      </c>
      <c r="O33" s="9">
        <v>0</v>
      </c>
      <c r="S33" s="189">
        <v>0.28</v>
      </c>
      <c r="T33" s="104" t="s">
        <v>165</v>
      </c>
    </row>
    <row r="34" spans="1:20" ht="15">
      <c r="A34" s="13" t="s">
        <v>184</v>
      </c>
      <c r="B34" s="11">
        <v>1.5</v>
      </c>
      <c r="C34" s="10">
        <v>120</v>
      </c>
      <c r="D34" s="8">
        <v>12.1</v>
      </c>
      <c r="E34" s="8">
        <v>11.5</v>
      </c>
      <c r="F34" s="9">
        <v>1.8</v>
      </c>
      <c r="G34" s="9">
        <v>10.9</v>
      </c>
      <c r="H34" s="9">
        <v>0.4</v>
      </c>
      <c r="I34" s="9">
        <v>0.4</v>
      </c>
      <c r="J34" s="9">
        <v>0.42</v>
      </c>
      <c r="K34" s="12">
        <v>0.18</v>
      </c>
      <c r="L34" s="9">
        <v>0.36</v>
      </c>
      <c r="M34" s="9">
        <v>0.84</v>
      </c>
      <c r="N34" s="9">
        <v>0.44</v>
      </c>
      <c r="O34" s="9">
        <v>0.1</v>
      </c>
      <c r="S34" s="188">
        <f>5.5/25</f>
        <v>0.22</v>
      </c>
      <c r="T34" s="104">
        <v>0</v>
      </c>
    </row>
    <row r="35" spans="1:20" ht="15">
      <c r="A35" s="13" t="s">
        <v>185</v>
      </c>
      <c r="B35" s="11">
        <v>12</v>
      </c>
      <c r="C35" s="10">
        <v>960</v>
      </c>
      <c r="D35" s="8">
        <v>96</v>
      </c>
      <c r="E35" s="8">
        <v>96</v>
      </c>
      <c r="F35" s="9">
        <v>14.4</v>
      </c>
      <c r="G35" s="9">
        <v>87.2</v>
      </c>
      <c r="H35" s="9">
        <v>3.2</v>
      </c>
      <c r="I35" s="9">
        <v>3.2</v>
      </c>
      <c r="J35" s="9">
        <v>3.36</v>
      </c>
      <c r="K35" s="12">
        <v>1.44</v>
      </c>
      <c r="L35" s="9">
        <v>2.88</v>
      </c>
      <c r="M35" s="9">
        <v>6.72</v>
      </c>
      <c r="N35" s="9">
        <v>3.52</v>
      </c>
      <c r="O35" s="9">
        <v>0.8</v>
      </c>
      <c r="S35" s="189">
        <f>55/25</f>
        <v>2.2</v>
      </c>
      <c r="T35" s="104">
        <v>0</v>
      </c>
    </row>
    <row r="36" spans="1:19" ht="15">
      <c r="A36" s="13" t="s">
        <v>18</v>
      </c>
      <c r="B36" s="11">
        <v>0.2</v>
      </c>
      <c r="C36" s="10">
        <v>129</v>
      </c>
      <c r="D36" s="8">
        <v>9</v>
      </c>
      <c r="E36" s="8">
        <v>14</v>
      </c>
      <c r="F36" s="9">
        <v>0</v>
      </c>
      <c r="G36" s="9">
        <v>4</v>
      </c>
      <c r="H36" s="9">
        <v>0</v>
      </c>
      <c r="I36" s="9">
        <v>0</v>
      </c>
      <c r="J36" s="9">
        <v>0</v>
      </c>
      <c r="K36" s="12">
        <v>0.24</v>
      </c>
      <c r="L36" s="9">
        <v>0</v>
      </c>
      <c r="M36" s="9">
        <v>0</v>
      </c>
      <c r="N36" s="9">
        <v>0</v>
      </c>
      <c r="O36" s="9">
        <v>0</v>
      </c>
      <c r="S36" s="189"/>
    </row>
    <row r="37" spans="1:20" ht="15">
      <c r="A37" s="13" t="s">
        <v>19</v>
      </c>
      <c r="B37" s="11">
        <v>12.1</v>
      </c>
      <c r="C37" s="10">
        <v>910</v>
      </c>
      <c r="D37" s="8">
        <v>29</v>
      </c>
      <c r="E37" s="8">
        <v>740</v>
      </c>
      <c r="F37" s="9">
        <v>15</v>
      </c>
      <c r="G37" s="9">
        <v>7</v>
      </c>
      <c r="H37" s="9">
        <v>0.6</v>
      </c>
      <c r="I37" s="9">
        <v>4.6</v>
      </c>
      <c r="J37" s="9">
        <v>0</v>
      </c>
      <c r="K37" s="12">
        <v>17.3</v>
      </c>
      <c r="L37" s="9">
        <v>29</v>
      </c>
      <c r="M37" s="9">
        <v>58</v>
      </c>
      <c r="N37" s="9">
        <v>43</v>
      </c>
      <c r="O37" s="9">
        <v>10.2</v>
      </c>
      <c r="S37" s="189"/>
      <c r="T37" s="105">
        <v>0.05</v>
      </c>
    </row>
    <row r="38" spans="1:19" ht="15">
      <c r="A38" s="13" t="s">
        <v>20</v>
      </c>
      <c r="B38" s="11">
        <v>1.7</v>
      </c>
      <c r="C38" s="10">
        <v>153.5</v>
      </c>
      <c r="D38" s="8">
        <v>11</v>
      </c>
      <c r="E38" s="8">
        <v>21.3</v>
      </c>
      <c r="F38" s="9">
        <v>1.5</v>
      </c>
      <c r="G38" s="9">
        <v>10.6</v>
      </c>
      <c r="H38" s="9">
        <v>0.3</v>
      </c>
      <c r="I38" s="9">
        <v>0.4</v>
      </c>
      <c r="J38" s="9">
        <v>-1E-30</v>
      </c>
      <c r="K38" s="12">
        <v>0.29</v>
      </c>
      <c r="L38" s="9">
        <v>0.6</v>
      </c>
      <c r="M38" s="9">
        <v>1.2</v>
      </c>
      <c r="N38" s="9">
        <v>-1E-30</v>
      </c>
      <c r="O38" s="9">
        <v>-1E-30</v>
      </c>
      <c r="S38" s="189"/>
    </row>
    <row r="39" spans="1:19" ht="15">
      <c r="A39" s="13" t="s">
        <v>21</v>
      </c>
      <c r="B39" s="11">
        <v>3.1</v>
      </c>
      <c r="C39" s="10">
        <v>220</v>
      </c>
      <c r="D39" s="8">
        <v>14</v>
      </c>
      <c r="E39" s="8">
        <v>21</v>
      </c>
      <c r="F39" s="9">
        <v>1</v>
      </c>
      <c r="G39" s="9">
        <v>6</v>
      </c>
      <c r="H39" s="9">
        <v>0.1</v>
      </c>
      <c r="I39" s="9">
        <v>0.6</v>
      </c>
      <c r="J39" s="9">
        <v>0.1</v>
      </c>
      <c r="K39" s="12">
        <v>0.34</v>
      </c>
      <c r="L39" s="9">
        <v>0.7</v>
      </c>
      <c r="M39" s="9">
        <v>1.1</v>
      </c>
      <c r="N39" s="9">
        <v>0.9</v>
      </c>
      <c r="O39" s="9">
        <v>0.3</v>
      </c>
      <c r="S39" s="189"/>
    </row>
    <row r="40" spans="1:19" ht="15">
      <c r="A40" s="13" t="s">
        <v>22</v>
      </c>
      <c r="B40" s="11">
        <v>0.8</v>
      </c>
      <c r="C40" s="10">
        <v>100</v>
      </c>
      <c r="D40" s="8">
        <v>4</v>
      </c>
      <c r="E40" s="8">
        <v>5</v>
      </c>
      <c r="F40" s="9">
        <v>0.556</v>
      </c>
      <c r="G40" s="9">
        <v>20.556</v>
      </c>
      <c r="H40" s="9">
        <v>0.056</v>
      </c>
      <c r="I40" s="9">
        <v>0.278</v>
      </c>
      <c r="J40" s="9">
        <v>0</v>
      </c>
      <c r="K40" s="12">
        <v>0.1</v>
      </c>
      <c r="L40" s="9">
        <v>0.167</v>
      </c>
      <c r="M40" s="9">
        <v>0.278</v>
      </c>
      <c r="N40" s="9">
        <v>0.222</v>
      </c>
      <c r="O40" s="9">
        <v>0.056</v>
      </c>
      <c r="S40" s="189"/>
    </row>
    <row r="41" spans="1:19" ht="15">
      <c r="A41" s="13" t="s">
        <v>23</v>
      </c>
      <c r="B41" s="11">
        <v>0.2</v>
      </c>
      <c r="C41" s="10">
        <v>110</v>
      </c>
      <c r="D41" s="8">
        <v>-1E-30</v>
      </c>
      <c r="E41" s="8">
        <v>12</v>
      </c>
      <c r="F41" s="9">
        <v>-1E-30</v>
      </c>
      <c r="G41" s="9">
        <v>5</v>
      </c>
      <c r="H41" s="9">
        <v>0</v>
      </c>
      <c r="I41" s="9">
        <v>0.3</v>
      </c>
      <c r="J41" s="9">
        <v>0.1</v>
      </c>
      <c r="K41" s="12">
        <v>0.25</v>
      </c>
      <c r="L41" s="9">
        <v>0.4</v>
      </c>
      <c r="M41" s="9">
        <v>0.6</v>
      </c>
      <c r="N41" s="9">
        <v>0.5</v>
      </c>
      <c r="O41" s="9">
        <v>0.2</v>
      </c>
      <c r="S41" s="189"/>
    </row>
    <row r="42" spans="1:19" ht="15">
      <c r="A42" s="13" t="s">
        <v>24</v>
      </c>
      <c r="B42" s="11">
        <v>12.4</v>
      </c>
      <c r="C42" s="10">
        <v>880</v>
      </c>
      <c r="D42" s="8">
        <v>51</v>
      </c>
      <c r="E42" s="8">
        <v>80</v>
      </c>
      <c r="F42" s="9">
        <v>2</v>
      </c>
      <c r="G42" s="9">
        <v>26</v>
      </c>
      <c r="H42" s="9">
        <v>0.4</v>
      </c>
      <c r="I42" s="9">
        <v>2.4</v>
      </c>
      <c r="J42" s="9">
        <v>0.2</v>
      </c>
      <c r="K42" s="12">
        <v>1.8</v>
      </c>
      <c r="L42" s="9">
        <v>2.1</v>
      </c>
      <c r="M42" s="9">
        <v>2.8</v>
      </c>
      <c r="N42" s="9">
        <v>2.7</v>
      </c>
      <c r="O42" s="9">
        <v>-1E-30</v>
      </c>
      <c r="S42" s="189"/>
    </row>
    <row r="43" spans="1:19" ht="15">
      <c r="A43" s="13" t="s">
        <v>25</v>
      </c>
      <c r="B43" s="11">
        <v>13.7</v>
      </c>
      <c r="C43" s="10">
        <v>830</v>
      </c>
      <c r="D43" s="8">
        <v>4</v>
      </c>
      <c r="E43" s="8">
        <v>2</v>
      </c>
      <c r="F43" s="9">
        <v>0</v>
      </c>
      <c r="G43" s="9">
        <v>4</v>
      </c>
      <c r="H43" s="9">
        <v>0</v>
      </c>
      <c r="I43" s="9">
        <v>0</v>
      </c>
      <c r="J43" s="9">
        <v>0</v>
      </c>
      <c r="K43" s="12">
        <v>0</v>
      </c>
      <c r="L43" s="9">
        <v>0</v>
      </c>
      <c r="M43" s="9">
        <v>0</v>
      </c>
      <c r="N43" s="9">
        <v>0</v>
      </c>
      <c r="O43" s="9">
        <v>0</v>
      </c>
      <c r="S43" s="189"/>
    </row>
    <row r="44" spans="1:20" ht="15">
      <c r="A44" s="13" t="s">
        <v>26</v>
      </c>
      <c r="B44" s="11">
        <v>0</v>
      </c>
      <c r="C44" s="10">
        <v>950</v>
      </c>
      <c r="D44" s="8">
        <v>950</v>
      </c>
      <c r="E44" s="8">
        <v>0</v>
      </c>
      <c r="F44" s="9">
        <v>0</v>
      </c>
      <c r="G44" s="9">
        <v>0</v>
      </c>
      <c r="H44" s="9">
        <v>380</v>
      </c>
      <c r="I44" s="9">
        <v>0</v>
      </c>
      <c r="J44" s="9">
        <v>0</v>
      </c>
      <c r="K44" s="12">
        <v>0</v>
      </c>
      <c r="L44" s="9">
        <v>0</v>
      </c>
      <c r="M44" s="9">
        <v>0</v>
      </c>
      <c r="N44" s="9">
        <v>0</v>
      </c>
      <c r="O44" s="9">
        <v>0</v>
      </c>
      <c r="S44" s="189">
        <v>0.2</v>
      </c>
      <c r="T44" s="104" t="s">
        <v>165</v>
      </c>
    </row>
    <row r="45" spans="1:19" ht="15">
      <c r="A45" s="13" t="s">
        <v>27</v>
      </c>
      <c r="B45" s="11">
        <v>11.6</v>
      </c>
      <c r="C45" s="10">
        <v>900</v>
      </c>
      <c r="D45" s="8">
        <v>-1E-30</v>
      </c>
      <c r="E45" s="8">
        <v>583</v>
      </c>
      <c r="F45" s="9">
        <v>76</v>
      </c>
      <c r="G45" s="9">
        <v>25</v>
      </c>
      <c r="H45" s="9">
        <v>0.9</v>
      </c>
      <c r="I45" s="9">
        <v>21</v>
      </c>
      <c r="J45" s="9">
        <v>0.3</v>
      </c>
      <c r="K45" s="12">
        <v>12</v>
      </c>
      <c r="L45" s="9">
        <v>21</v>
      </c>
      <c r="M45" s="9">
        <v>24.5</v>
      </c>
      <c r="N45" s="9">
        <v>18.1</v>
      </c>
      <c r="O45" s="9">
        <v>5</v>
      </c>
      <c r="S45" s="189"/>
    </row>
    <row r="46" spans="1:20" ht="15">
      <c r="A46" s="13" t="s">
        <v>186</v>
      </c>
      <c r="B46" s="11">
        <v>38.41</v>
      </c>
      <c r="C46" s="10">
        <v>999</v>
      </c>
      <c r="D46" s="8">
        <v>1</v>
      </c>
      <c r="E46" s="8">
        <v>0</v>
      </c>
      <c r="F46" s="9">
        <v>998</v>
      </c>
      <c r="G46" s="9">
        <v>0</v>
      </c>
      <c r="H46" s="9">
        <v>0</v>
      </c>
      <c r="I46" s="9">
        <v>0</v>
      </c>
      <c r="J46" s="9">
        <v>0</v>
      </c>
      <c r="K46" s="12">
        <v>0</v>
      </c>
      <c r="L46" s="9">
        <v>0</v>
      </c>
      <c r="M46" s="9">
        <v>0</v>
      </c>
      <c r="N46" s="9">
        <v>0</v>
      </c>
      <c r="O46" s="9">
        <v>0</v>
      </c>
      <c r="P46" s="12">
        <v>1000000</v>
      </c>
      <c r="Q46" s="12">
        <v>132000</v>
      </c>
      <c r="R46" s="12">
        <v>200</v>
      </c>
      <c r="S46" s="189"/>
      <c r="T46" s="104" t="s">
        <v>165</v>
      </c>
    </row>
    <row r="47" spans="1:21" ht="15">
      <c r="A47" s="13" t="s">
        <v>157</v>
      </c>
      <c r="B47" s="11">
        <v>5.82</v>
      </c>
      <c r="C47" s="10">
        <v>900</v>
      </c>
      <c r="D47" s="8">
        <v>60.2</v>
      </c>
      <c r="E47" s="8">
        <v>294.9</v>
      </c>
      <c r="F47" s="9">
        <v>34.9</v>
      </c>
      <c r="G47" s="9">
        <v>85.8</v>
      </c>
      <c r="H47" s="9">
        <v>4.1</v>
      </c>
      <c r="I47" s="9">
        <v>8.1</v>
      </c>
      <c r="J47" s="9">
        <v>0.99</v>
      </c>
      <c r="K47" s="12">
        <v>5.44</v>
      </c>
      <c r="L47" s="9">
        <v>11.3</v>
      </c>
      <c r="M47" s="9">
        <v>11.43</v>
      </c>
      <c r="N47" s="9">
        <v>10.85</v>
      </c>
      <c r="O47" s="9">
        <v>4.52</v>
      </c>
      <c r="S47" s="189">
        <v>0.52</v>
      </c>
      <c r="T47" s="105">
        <v>0.03</v>
      </c>
      <c r="U47" s="7" t="s">
        <v>190</v>
      </c>
    </row>
    <row r="48" spans="1:21" ht="15">
      <c r="A48" s="13" t="s">
        <v>187</v>
      </c>
      <c r="B48" s="11">
        <v>10.6</v>
      </c>
      <c r="C48" s="10">
        <v>900</v>
      </c>
      <c r="D48" s="8">
        <v>55</v>
      </c>
      <c r="E48" s="8">
        <v>303.8</v>
      </c>
      <c r="F48" s="9">
        <v>97</v>
      </c>
      <c r="G48" s="9">
        <v>84.7</v>
      </c>
      <c r="H48" s="9">
        <v>3.9</v>
      </c>
      <c r="I48" s="9">
        <v>8.3</v>
      </c>
      <c r="J48" s="9">
        <v>0.46</v>
      </c>
      <c r="K48" s="12">
        <v>5.61</v>
      </c>
      <c r="L48" s="9">
        <v>11.41</v>
      </c>
      <c r="M48" s="9">
        <v>11.77</v>
      </c>
      <c r="N48" s="9">
        <v>11.18</v>
      </c>
      <c r="O48" s="9">
        <v>4.66</v>
      </c>
      <c r="S48" s="189">
        <v>0.52</v>
      </c>
      <c r="T48" s="105">
        <v>0.03</v>
      </c>
      <c r="U48" s="7" t="s">
        <v>190</v>
      </c>
    </row>
    <row r="49" spans="1:21" ht="15">
      <c r="A49" s="13" t="s">
        <v>188</v>
      </c>
      <c r="B49" s="11">
        <v>14.44</v>
      </c>
      <c r="C49" s="10">
        <v>920</v>
      </c>
      <c r="D49" s="8">
        <v>37.1</v>
      </c>
      <c r="E49" s="8">
        <v>207.3</v>
      </c>
      <c r="F49" s="9">
        <v>396.3</v>
      </c>
      <c r="G49" s="9">
        <v>75.6</v>
      </c>
      <c r="H49" s="9">
        <v>2.6</v>
      </c>
      <c r="I49" s="9">
        <v>5.6</v>
      </c>
      <c r="J49" s="9">
        <v>0.36</v>
      </c>
      <c r="K49" s="12">
        <v>4.11</v>
      </c>
      <c r="L49" s="9">
        <v>8.04</v>
      </c>
      <c r="M49" s="9">
        <v>8.01</v>
      </c>
      <c r="N49" s="9">
        <v>7.55</v>
      </c>
      <c r="O49" s="9">
        <v>3.34</v>
      </c>
      <c r="S49" s="189"/>
      <c r="T49" s="105">
        <v>0.05</v>
      </c>
      <c r="U49" s="7"/>
    </row>
    <row r="50" spans="1:21" ht="15">
      <c r="A50" s="13" t="s">
        <v>189</v>
      </c>
      <c r="B50" s="11">
        <v>34.3</v>
      </c>
      <c r="C50" s="10">
        <v>1000</v>
      </c>
      <c r="D50" s="8">
        <v>0</v>
      </c>
      <c r="E50" s="8">
        <v>0</v>
      </c>
      <c r="F50" s="9">
        <v>1000</v>
      </c>
      <c r="G50" s="9">
        <v>0</v>
      </c>
      <c r="H50" s="9">
        <v>0</v>
      </c>
      <c r="I50" s="9">
        <v>0</v>
      </c>
      <c r="J50" s="9">
        <v>0</v>
      </c>
      <c r="K50" s="12">
        <v>0</v>
      </c>
      <c r="L50" s="9">
        <v>0</v>
      </c>
      <c r="M50" s="9">
        <v>0</v>
      </c>
      <c r="N50" s="9">
        <v>0</v>
      </c>
      <c r="O50" s="9">
        <v>0</v>
      </c>
      <c r="S50" s="189"/>
      <c r="T50" s="105">
        <v>0.03</v>
      </c>
      <c r="U50" s="7" t="s">
        <v>190</v>
      </c>
    </row>
    <row r="51" spans="1:21" ht="15">
      <c r="A51" s="13" t="s">
        <v>28</v>
      </c>
      <c r="B51" s="11">
        <v>4.2</v>
      </c>
      <c r="C51" s="10">
        <v>880</v>
      </c>
      <c r="D51" s="8">
        <v>103</v>
      </c>
      <c r="E51" s="8">
        <v>170</v>
      </c>
      <c r="F51" s="9">
        <v>31</v>
      </c>
      <c r="G51" s="9">
        <v>220</v>
      </c>
      <c r="H51" s="9">
        <v>8</v>
      </c>
      <c r="I51" s="9">
        <v>3.4</v>
      </c>
      <c r="J51" s="9">
        <v>0.5</v>
      </c>
      <c r="K51" s="12">
        <v>2.2</v>
      </c>
      <c r="L51" s="9">
        <v>4.3</v>
      </c>
      <c r="M51" s="9">
        <v>7.4</v>
      </c>
      <c r="N51" s="9">
        <v>7</v>
      </c>
      <c r="O51" s="9">
        <v>2.4</v>
      </c>
      <c r="S51" s="189">
        <v>0.4</v>
      </c>
      <c r="T51" s="105">
        <v>0.1</v>
      </c>
      <c r="U51" s="7" t="s">
        <v>159</v>
      </c>
    </row>
    <row r="52" spans="1:20" ht="15">
      <c r="A52" s="13" t="s">
        <v>29</v>
      </c>
      <c r="B52" s="11">
        <v>14.6</v>
      </c>
      <c r="C52" s="10">
        <v>1000</v>
      </c>
      <c r="D52" s="8">
        <v>194</v>
      </c>
      <c r="E52" s="8">
        <v>944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12">
        <v>0</v>
      </c>
      <c r="L52" s="9">
        <v>0</v>
      </c>
      <c r="M52" s="9">
        <v>780.03</v>
      </c>
      <c r="N52" s="9">
        <v>0</v>
      </c>
      <c r="O52" s="9">
        <v>0</v>
      </c>
      <c r="S52" s="189"/>
      <c r="T52" s="104" t="s">
        <v>165</v>
      </c>
    </row>
    <row r="53" spans="1:20" ht="15">
      <c r="A53" s="13" t="s">
        <v>30</v>
      </c>
      <c r="B53" s="11">
        <v>1</v>
      </c>
      <c r="C53" s="10">
        <v>86</v>
      </c>
      <c r="D53" s="8">
        <v>7.167</v>
      </c>
      <c r="E53" s="8">
        <v>31.354</v>
      </c>
      <c r="F53" s="9">
        <v>0.448</v>
      </c>
      <c r="G53" s="9">
        <v>0</v>
      </c>
      <c r="H53" s="9">
        <v>1.165</v>
      </c>
      <c r="I53" s="9">
        <v>0.905</v>
      </c>
      <c r="J53" s="9">
        <v>0.466</v>
      </c>
      <c r="K53" s="12">
        <v>0.9</v>
      </c>
      <c r="L53" s="9">
        <v>1.075</v>
      </c>
      <c r="M53" s="9">
        <v>2.446</v>
      </c>
      <c r="N53" s="9">
        <v>1.478</v>
      </c>
      <c r="O53" s="9">
        <v>0.475</v>
      </c>
      <c r="S53" s="189"/>
      <c r="T53" s="105">
        <v>0</v>
      </c>
    </row>
    <row r="54" spans="1:21" ht="15">
      <c r="A54" s="13" t="s">
        <v>31</v>
      </c>
      <c r="B54" s="11">
        <v>11.5</v>
      </c>
      <c r="C54" s="10">
        <v>941</v>
      </c>
      <c r="D54" s="8">
        <v>80</v>
      </c>
      <c r="E54" s="8">
        <v>343</v>
      </c>
      <c r="F54" s="9">
        <v>5</v>
      </c>
      <c r="G54" s="9">
        <v>0</v>
      </c>
      <c r="H54" s="9">
        <v>13</v>
      </c>
      <c r="I54" s="9">
        <v>10.1</v>
      </c>
      <c r="J54" s="9">
        <v>5.2</v>
      </c>
      <c r="K54" s="12">
        <v>9.9</v>
      </c>
      <c r="L54" s="9">
        <v>11.4</v>
      </c>
      <c r="M54" s="9">
        <v>26.5</v>
      </c>
      <c r="N54" s="9">
        <v>15.3</v>
      </c>
      <c r="O54" s="9">
        <v>4.7</v>
      </c>
      <c r="S54" s="189"/>
      <c r="T54" s="105">
        <v>0.04</v>
      </c>
      <c r="U54" s="7" t="s">
        <v>192</v>
      </c>
    </row>
    <row r="55" spans="1:21" ht="15">
      <c r="A55" s="13" t="s">
        <v>32</v>
      </c>
      <c r="B55" s="11">
        <v>13</v>
      </c>
      <c r="C55" s="10">
        <v>870</v>
      </c>
      <c r="D55" s="8">
        <v>15</v>
      </c>
      <c r="E55" s="8">
        <v>78</v>
      </c>
      <c r="F55" s="9">
        <v>40</v>
      </c>
      <c r="G55" s="9">
        <v>23</v>
      </c>
      <c r="H55" s="9">
        <v>0.3</v>
      </c>
      <c r="I55" s="9">
        <v>3.5</v>
      </c>
      <c r="J55" s="9">
        <v>0.2</v>
      </c>
      <c r="K55" s="12">
        <v>1.9</v>
      </c>
      <c r="L55" s="9">
        <v>3</v>
      </c>
      <c r="M55" s="9">
        <v>2.2</v>
      </c>
      <c r="N55" s="9">
        <v>2.7</v>
      </c>
      <c r="O55" s="9">
        <v>0.5</v>
      </c>
      <c r="S55" s="189">
        <v>0.26</v>
      </c>
      <c r="T55" s="105">
        <v>0.5</v>
      </c>
      <c r="U55" s="7" t="s">
        <v>191</v>
      </c>
    </row>
    <row r="56" spans="1:20" ht="15">
      <c r="A56" s="13" t="s">
        <v>33</v>
      </c>
      <c r="B56" s="11">
        <v>10.6</v>
      </c>
      <c r="C56" s="10">
        <v>890</v>
      </c>
      <c r="D56" s="8">
        <v>27</v>
      </c>
      <c r="E56" s="8">
        <v>105</v>
      </c>
      <c r="F56" s="9">
        <v>66</v>
      </c>
      <c r="G56" s="9">
        <v>53</v>
      </c>
      <c r="H56" s="9">
        <v>0.7</v>
      </c>
      <c r="I56" s="9">
        <v>4.4</v>
      </c>
      <c r="J56" s="9">
        <v>0.5</v>
      </c>
      <c r="K56" s="12">
        <v>1.3</v>
      </c>
      <c r="L56" s="9">
        <v>3.4</v>
      </c>
      <c r="M56" s="9">
        <v>2.4</v>
      </c>
      <c r="N56" s="9">
        <v>0</v>
      </c>
      <c r="O56" s="9">
        <v>0.7</v>
      </c>
      <c r="P56" s="12"/>
      <c r="S56" s="189"/>
      <c r="T56" s="105">
        <v>0.05</v>
      </c>
    </row>
    <row r="57" spans="1:20" ht="15">
      <c r="A57" s="13" t="s">
        <v>34</v>
      </c>
      <c r="B57" s="11">
        <v>11.4</v>
      </c>
      <c r="C57" s="10">
        <v>890</v>
      </c>
      <c r="D57" s="8">
        <v>38</v>
      </c>
      <c r="E57" s="8">
        <v>230</v>
      </c>
      <c r="F57" s="9">
        <v>20</v>
      </c>
      <c r="G57" s="9">
        <v>84</v>
      </c>
      <c r="H57" s="9">
        <v>0.4</v>
      </c>
      <c r="I57" s="9">
        <v>6.7</v>
      </c>
      <c r="J57" s="9">
        <v>0.8</v>
      </c>
      <c r="K57" s="12">
        <v>4.1</v>
      </c>
      <c r="L57" s="9">
        <v>9.8</v>
      </c>
      <c r="M57" s="9">
        <v>9.1</v>
      </c>
      <c r="N57" s="9">
        <v>9.1</v>
      </c>
      <c r="O57" s="9">
        <v>2.1</v>
      </c>
      <c r="S57" s="189"/>
      <c r="T57" s="105">
        <v>0.05</v>
      </c>
    </row>
    <row r="58" spans="1:20" ht="15">
      <c r="A58" s="13" t="s">
        <v>35</v>
      </c>
      <c r="B58" s="11">
        <v>10.8</v>
      </c>
      <c r="C58" s="10">
        <v>910</v>
      </c>
      <c r="D58" s="8">
        <v>33</v>
      </c>
      <c r="E58" s="8">
        <v>121</v>
      </c>
      <c r="F58" s="9">
        <v>50</v>
      </c>
      <c r="G58" s="9">
        <v>68</v>
      </c>
      <c r="H58" s="9">
        <v>0.6</v>
      </c>
      <c r="I58" s="9">
        <v>6.3</v>
      </c>
      <c r="J58" s="9">
        <v>0.3</v>
      </c>
      <c r="K58" s="12">
        <v>2.2</v>
      </c>
      <c r="L58" s="9">
        <v>4.7</v>
      </c>
      <c r="M58" s="9">
        <v>5</v>
      </c>
      <c r="N58" s="9">
        <v>5</v>
      </c>
      <c r="O58" s="9">
        <v>1.7</v>
      </c>
      <c r="S58" s="189"/>
      <c r="T58" s="105">
        <v>0.05</v>
      </c>
    </row>
    <row r="59" spans="1:20" ht="15">
      <c r="A59" s="13" t="s">
        <v>36</v>
      </c>
      <c r="B59" s="11">
        <v>11.1</v>
      </c>
      <c r="C59" s="10">
        <v>920</v>
      </c>
      <c r="D59" s="8">
        <v>32</v>
      </c>
      <c r="E59" s="8">
        <v>206</v>
      </c>
      <c r="F59" s="9">
        <v>57</v>
      </c>
      <c r="G59" s="9">
        <v>92</v>
      </c>
      <c r="H59" s="9">
        <v>0.6</v>
      </c>
      <c r="I59" s="9">
        <v>6.4</v>
      </c>
      <c r="J59" s="9">
        <v>0.3</v>
      </c>
      <c r="K59" s="12">
        <v>3</v>
      </c>
      <c r="L59" s="9">
        <v>7.8</v>
      </c>
      <c r="M59" s="9">
        <v>8.4</v>
      </c>
      <c r="N59" s="9">
        <v>7.9</v>
      </c>
      <c r="O59" s="9">
        <v>2.9</v>
      </c>
      <c r="S59" s="189"/>
      <c r="T59" s="105">
        <v>0.05</v>
      </c>
    </row>
    <row r="60" spans="1:21" ht="15">
      <c r="A60" s="13" t="s">
        <v>37</v>
      </c>
      <c r="B60" s="11">
        <v>13.8</v>
      </c>
      <c r="C60" s="10">
        <v>900</v>
      </c>
      <c r="D60" s="8">
        <v>18</v>
      </c>
      <c r="E60" s="8">
        <v>638</v>
      </c>
      <c r="F60" s="9">
        <v>46</v>
      </c>
      <c r="G60" s="9">
        <v>12</v>
      </c>
      <c r="H60" s="9">
        <v>0.8</v>
      </c>
      <c r="I60" s="9">
        <v>3.7</v>
      </c>
      <c r="J60" s="9">
        <v>0.5</v>
      </c>
      <c r="K60" s="12">
        <v>14.7</v>
      </c>
      <c r="L60" s="9">
        <v>26.6</v>
      </c>
      <c r="M60" s="9">
        <v>10.8</v>
      </c>
      <c r="N60" s="9">
        <v>21.8</v>
      </c>
      <c r="O60" s="9">
        <v>3.3</v>
      </c>
      <c r="S60" s="189"/>
      <c r="T60" s="105">
        <v>0.2</v>
      </c>
      <c r="U60" s="7" t="s">
        <v>235</v>
      </c>
    </row>
    <row r="61" spans="1:21" ht="15">
      <c r="A61" s="13" t="s">
        <v>38</v>
      </c>
      <c r="B61" s="11">
        <v>8.1</v>
      </c>
      <c r="C61" s="10">
        <v>890</v>
      </c>
      <c r="D61" s="8">
        <v>53</v>
      </c>
      <c r="E61" s="8">
        <v>232</v>
      </c>
      <c r="F61" s="9">
        <v>36</v>
      </c>
      <c r="G61" s="9">
        <v>80</v>
      </c>
      <c r="H61" s="9">
        <v>1.3</v>
      </c>
      <c r="I61" s="9">
        <v>8.4</v>
      </c>
      <c r="J61" s="9">
        <v>2.4</v>
      </c>
      <c r="K61" s="12">
        <v>3.9</v>
      </c>
      <c r="L61" s="9">
        <v>9.6</v>
      </c>
      <c r="M61" s="9">
        <v>7</v>
      </c>
      <c r="N61" s="9">
        <v>8.3</v>
      </c>
      <c r="O61" s="9">
        <v>1.3</v>
      </c>
      <c r="S61" s="189"/>
      <c r="T61" s="105">
        <v>0.05</v>
      </c>
      <c r="U61" s="7" t="s">
        <v>192</v>
      </c>
    </row>
    <row r="62" spans="1:21" ht="15">
      <c r="A62" s="13" t="s">
        <v>193</v>
      </c>
      <c r="B62" s="11">
        <v>9</v>
      </c>
      <c r="C62" s="10">
        <v>610</v>
      </c>
      <c r="D62" s="8">
        <v>9.8</v>
      </c>
      <c r="E62" s="8">
        <v>57.7</v>
      </c>
      <c r="F62" s="9">
        <v>28.5</v>
      </c>
      <c r="G62" s="9">
        <v>20</v>
      </c>
      <c r="H62" s="9">
        <v>0.1</v>
      </c>
      <c r="I62" s="9">
        <v>2</v>
      </c>
      <c r="J62" s="9">
        <v>0.03</v>
      </c>
      <c r="K62" s="12">
        <v>1.2</v>
      </c>
      <c r="L62" s="9">
        <v>2.62</v>
      </c>
      <c r="M62" s="9">
        <v>1.68</v>
      </c>
      <c r="N62" s="9">
        <v>1.94</v>
      </c>
      <c r="O62" s="9">
        <v>0.41</v>
      </c>
      <c r="S62" s="189"/>
      <c r="T62" s="105">
        <v>0.2</v>
      </c>
      <c r="U62" s="7" t="s">
        <v>169</v>
      </c>
    </row>
    <row r="63" spans="1:20" ht="15">
      <c r="A63" s="13" t="s">
        <v>39</v>
      </c>
      <c r="B63" s="11">
        <v>11</v>
      </c>
      <c r="C63" s="10">
        <v>880</v>
      </c>
      <c r="D63" s="8">
        <v>51</v>
      </c>
      <c r="E63" s="8">
        <v>23</v>
      </c>
      <c r="F63" s="9">
        <v>6</v>
      </c>
      <c r="G63" s="9">
        <v>48</v>
      </c>
      <c r="H63" s="9">
        <v>1.6</v>
      </c>
      <c r="I63" s="9">
        <v>0.7</v>
      </c>
      <c r="J63" s="9">
        <v>0.2</v>
      </c>
      <c r="K63" s="12">
        <v>0.3</v>
      </c>
      <c r="L63" s="9">
        <v>0.5</v>
      </c>
      <c r="M63" s="9">
        <v>1.2</v>
      </c>
      <c r="N63" s="9">
        <v>0.9</v>
      </c>
      <c r="O63" s="9">
        <v>0.2</v>
      </c>
      <c r="P63" s="12"/>
      <c r="S63" s="189"/>
      <c r="T63" s="105">
        <v>0.1</v>
      </c>
    </row>
    <row r="64" spans="1:20" ht="15">
      <c r="A64" s="13" t="s">
        <v>40</v>
      </c>
      <c r="B64" s="11">
        <v>12</v>
      </c>
      <c r="C64" s="10">
        <v>880</v>
      </c>
      <c r="D64" s="8">
        <v>33</v>
      </c>
      <c r="E64" s="8">
        <v>23</v>
      </c>
      <c r="F64" s="9">
        <v>5</v>
      </c>
      <c r="G64" s="9">
        <v>28</v>
      </c>
      <c r="H64" s="9">
        <v>1.4</v>
      </c>
      <c r="I64" s="9">
        <v>1</v>
      </c>
      <c r="J64" s="9">
        <v>0.4</v>
      </c>
      <c r="K64" s="12">
        <v>0.3</v>
      </c>
      <c r="L64" s="9">
        <v>0.5</v>
      </c>
      <c r="M64" s="9">
        <v>1.1</v>
      </c>
      <c r="N64" s="9">
        <v>0.9</v>
      </c>
      <c r="O64" s="9">
        <v>0.2</v>
      </c>
      <c r="P64" s="12"/>
      <c r="S64" s="189"/>
      <c r="T64" s="105">
        <v>0.05</v>
      </c>
    </row>
    <row r="65" spans="1:20" ht="15">
      <c r="A65" s="13" t="s">
        <v>41</v>
      </c>
      <c r="B65" s="11">
        <v>1</v>
      </c>
      <c r="C65" s="10">
        <v>110</v>
      </c>
      <c r="D65" s="8">
        <v>14</v>
      </c>
      <c r="E65" s="8">
        <v>10</v>
      </c>
      <c r="F65" s="9">
        <v>1</v>
      </c>
      <c r="G65" s="9">
        <v>9</v>
      </c>
      <c r="H65" s="9">
        <v>0.3</v>
      </c>
      <c r="I65" s="9">
        <v>0.3</v>
      </c>
      <c r="J65" s="9">
        <v>0.4</v>
      </c>
      <c r="K65" s="12">
        <v>0.4</v>
      </c>
      <c r="L65" s="9">
        <v>0.4</v>
      </c>
      <c r="M65" s="9">
        <v>0.4</v>
      </c>
      <c r="N65" s="9">
        <v>0.2</v>
      </c>
      <c r="O65" s="9">
        <v>0.1</v>
      </c>
      <c r="S65" s="189"/>
      <c r="T65" s="105">
        <v>0</v>
      </c>
    </row>
    <row r="66" spans="1:21" ht="15">
      <c r="A66" s="13" t="s">
        <v>42</v>
      </c>
      <c r="B66" s="11">
        <v>7.9</v>
      </c>
      <c r="C66" s="10">
        <v>770</v>
      </c>
      <c r="D66" s="8">
        <v>73</v>
      </c>
      <c r="E66" s="8">
        <v>99</v>
      </c>
      <c r="F66" s="9">
        <v>2</v>
      </c>
      <c r="G66" s="9">
        <v>4</v>
      </c>
      <c r="H66" s="9">
        <v>4.2</v>
      </c>
      <c r="I66" s="9">
        <v>0.2</v>
      </c>
      <c r="J66" s="9">
        <v>5.6</v>
      </c>
      <c r="K66" s="12">
        <v>1.6</v>
      </c>
      <c r="L66" s="9">
        <v>2.9</v>
      </c>
      <c r="M66" s="9">
        <v>2.5</v>
      </c>
      <c r="N66" s="9">
        <v>5.1</v>
      </c>
      <c r="O66" s="9">
        <v>0.8</v>
      </c>
      <c r="S66" s="189"/>
      <c r="T66" s="105">
        <v>0.02</v>
      </c>
      <c r="U66" s="7"/>
    </row>
    <row r="67" spans="1:20" ht="15">
      <c r="A67" s="13" t="s">
        <v>43</v>
      </c>
      <c r="B67" s="11">
        <v>15.2</v>
      </c>
      <c r="C67" s="10">
        <v>995</v>
      </c>
      <c r="D67" s="8">
        <v>995</v>
      </c>
      <c r="E67" s="8">
        <v>980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12">
        <v>980</v>
      </c>
      <c r="L67" s="9">
        <v>980</v>
      </c>
      <c r="M67" s="9">
        <v>0</v>
      </c>
      <c r="N67" s="9">
        <v>0</v>
      </c>
      <c r="O67" s="9">
        <v>0</v>
      </c>
      <c r="S67" s="189"/>
      <c r="T67" s="104" t="s">
        <v>165</v>
      </c>
    </row>
    <row r="68" spans="1:21" ht="15">
      <c r="A68" s="13" t="s">
        <v>194</v>
      </c>
      <c r="B68" s="11">
        <v>13.62</v>
      </c>
      <c r="C68" s="10">
        <v>880</v>
      </c>
      <c r="D68" s="8">
        <v>15.1</v>
      </c>
      <c r="E68" s="8">
        <v>80.9</v>
      </c>
      <c r="F68" s="9">
        <v>29.5</v>
      </c>
      <c r="G68" s="9">
        <v>17.2</v>
      </c>
      <c r="H68" s="9">
        <v>0.4</v>
      </c>
      <c r="I68" s="9">
        <v>3.1</v>
      </c>
      <c r="J68" s="9">
        <v>0.09</v>
      </c>
      <c r="K68" s="12">
        <v>1.35</v>
      </c>
      <c r="L68" s="9">
        <v>2.79</v>
      </c>
      <c r="M68" s="9">
        <v>2.02</v>
      </c>
      <c r="N68" s="9">
        <v>2.7</v>
      </c>
      <c r="O68" s="9">
        <v>0.92</v>
      </c>
      <c r="S68" s="189"/>
      <c r="T68" s="104">
        <v>0.2</v>
      </c>
      <c r="U68" s="7" t="s">
        <v>169</v>
      </c>
    </row>
    <row r="69" spans="1:20" ht="15">
      <c r="A69" s="13" t="s">
        <v>44</v>
      </c>
      <c r="B69" s="11">
        <v>10</v>
      </c>
      <c r="C69" s="10">
        <v>920</v>
      </c>
      <c r="D69" s="8">
        <v>100</v>
      </c>
      <c r="E69" s="8">
        <v>141.54</v>
      </c>
      <c r="F69" s="9">
        <v>14.153</v>
      </c>
      <c r="G69" s="9">
        <v>0</v>
      </c>
      <c r="H69" s="9">
        <v>8.495</v>
      </c>
      <c r="I69" s="9">
        <v>7.084</v>
      </c>
      <c r="J69" s="9">
        <v>6.363</v>
      </c>
      <c r="K69" s="12">
        <v>2.29</v>
      </c>
      <c r="L69" s="9">
        <v>4.247</v>
      </c>
      <c r="M69" s="9">
        <v>7.084</v>
      </c>
      <c r="N69" s="9">
        <v>7.084</v>
      </c>
      <c r="O69" s="9">
        <v>2.116</v>
      </c>
      <c r="S69" s="189">
        <v>1.2</v>
      </c>
      <c r="T69" s="105">
        <v>0</v>
      </c>
    </row>
    <row r="70" spans="1:20" ht="15">
      <c r="A70" s="13" t="s">
        <v>45</v>
      </c>
      <c r="B70" s="11">
        <v>11.6</v>
      </c>
      <c r="C70" s="10">
        <v>960</v>
      </c>
      <c r="D70" s="8">
        <v>82</v>
      </c>
      <c r="E70" s="8">
        <v>127</v>
      </c>
      <c r="F70" s="9">
        <v>11</v>
      </c>
      <c r="G70" s="9">
        <v>0</v>
      </c>
      <c r="H70" s="9">
        <v>7.9</v>
      </c>
      <c r="I70" s="9">
        <v>8.2</v>
      </c>
      <c r="J70" s="9">
        <v>6.2</v>
      </c>
      <c r="K70" s="12">
        <v>2.32</v>
      </c>
      <c r="L70" s="9">
        <v>4.3</v>
      </c>
      <c r="M70" s="9">
        <v>9.3</v>
      </c>
      <c r="N70" s="9">
        <v>7.4</v>
      </c>
      <c r="O70" s="9">
        <v>1.9</v>
      </c>
      <c r="S70" s="189"/>
      <c r="T70" s="105">
        <v>0</v>
      </c>
    </row>
    <row r="71" spans="1:20" ht="15">
      <c r="A71" s="13" t="s">
        <v>46</v>
      </c>
      <c r="B71" s="11">
        <v>0</v>
      </c>
      <c r="C71" s="10">
        <v>950</v>
      </c>
      <c r="D71" s="8">
        <v>950</v>
      </c>
      <c r="E71" s="8">
        <v>0</v>
      </c>
      <c r="F71" s="9">
        <v>0</v>
      </c>
      <c r="G71" s="9">
        <v>0</v>
      </c>
      <c r="H71" s="9">
        <v>160</v>
      </c>
      <c r="I71" s="9">
        <v>229</v>
      </c>
      <c r="J71" s="9">
        <v>0</v>
      </c>
      <c r="K71" s="12">
        <v>0</v>
      </c>
      <c r="L71" s="9">
        <v>0</v>
      </c>
      <c r="M71" s="9">
        <v>0</v>
      </c>
      <c r="N71" s="9">
        <v>0</v>
      </c>
      <c r="O71" s="9">
        <v>0</v>
      </c>
      <c r="S71" s="189">
        <v>1.5</v>
      </c>
      <c r="T71" s="104" t="s">
        <v>165</v>
      </c>
    </row>
    <row r="72" spans="1:20" ht="15">
      <c r="A72" s="13" t="s">
        <v>195</v>
      </c>
      <c r="B72" s="11">
        <v>0</v>
      </c>
      <c r="C72" s="10">
        <v>996</v>
      </c>
      <c r="D72" s="8">
        <v>955.5</v>
      </c>
      <c r="E72" s="8">
        <v>13</v>
      </c>
      <c r="F72" s="9">
        <v>0</v>
      </c>
      <c r="G72" s="9">
        <v>0</v>
      </c>
      <c r="H72" s="9">
        <v>345.1</v>
      </c>
      <c r="I72" s="9">
        <v>0.3</v>
      </c>
      <c r="J72" s="9">
        <v>5.48</v>
      </c>
      <c r="K72" s="12">
        <v>0</v>
      </c>
      <c r="L72" s="9">
        <v>0</v>
      </c>
      <c r="M72" s="9">
        <v>0</v>
      </c>
      <c r="N72" s="9">
        <v>0</v>
      </c>
      <c r="O72" s="9">
        <v>0</v>
      </c>
      <c r="S72" s="189"/>
      <c r="T72" s="104" t="s">
        <v>165</v>
      </c>
    </row>
    <row r="73" spans="1:20" ht="15">
      <c r="A73" s="13" t="s">
        <v>196</v>
      </c>
      <c r="B73" s="11">
        <v>0</v>
      </c>
      <c r="C73" s="10">
        <v>1000</v>
      </c>
      <c r="D73" s="8">
        <v>1000</v>
      </c>
      <c r="E73" s="8">
        <v>0</v>
      </c>
      <c r="F73" s="9">
        <v>0</v>
      </c>
      <c r="G73" s="9">
        <v>0</v>
      </c>
      <c r="H73" s="9">
        <v>0</v>
      </c>
      <c r="I73" s="9">
        <v>0</v>
      </c>
      <c r="J73" s="9">
        <v>270</v>
      </c>
      <c r="K73" s="12">
        <v>0</v>
      </c>
      <c r="L73" s="9">
        <v>0</v>
      </c>
      <c r="M73" s="9">
        <v>0</v>
      </c>
      <c r="N73" s="9">
        <v>0</v>
      </c>
      <c r="O73" s="9">
        <v>0</v>
      </c>
      <c r="S73" s="189"/>
      <c r="T73" s="104" t="s">
        <v>165</v>
      </c>
    </row>
    <row r="74" spans="1:20" ht="15">
      <c r="A74" s="13" t="s">
        <v>197</v>
      </c>
      <c r="B74" s="11">
        <v>0</v>
      </c>
      <c r="C74" s="10">
        <v>990</v>
      </c>
      <c r="D74" s="8">
        <v>990</v>
      </c>
      <c r="E74" s="8">
        <v>0</v>
      </c>
      <c r="F74" s="9">
        <v>0</v>
      </c>
      <c r="G74" s="9">
        <v>0</v>
      </c>
      <c r="H74" s="9">
        <v>0</v>
      </c>
      <c r="I74" s="9">
        <v>0</v>
      </c>
      <c r="J74" s="9">
        <v>386.1</v>
      </c>
      <c r="K74" s="12">
        <v>0</v>
      </c>
      <c r="L74" s="9">
        <v>0</v>
      </c>
      <c r="M74" s="9">
        <v>0</v>
      </c>
      <c r="N74" s="9">
        <v>0</v>
      </c>
      <c r="O74" s="9">
        <v>0</v>
      </c>
      <c r="S74" s="189"/>
      <c r="T74" s="104" t="s">
        <v>165</v>
      </c>
    </row>
    <row r="75" spans="1:20" ht="15">
      <c r="A75" s="13" t="s">
        <v>198</v>
      </c>
      <c r="B75" s="11">
        <v>33.42</v>
      </c>
      <c r="C75" s="10">
        <v>999</v>
      </c>
      <c r="D75" s="8">
        <v>0</v>
      </c>
      <c r="E75" s="8">
        <v>0</v>
      </c>
      <c r="F75" s="9">
        <v>999</v>
      </c>
      <c r="G75" s="9">
        <v>0</v>
      </c>
      <c r="H75" s="9">
        <v>0</v>
      </c>
      <c r="I75" s="9">
        <v>0</v>
      </c>
      <c r="J75" s="9">
        <v>0</v>
      </c>
      <c r="K75" s="12">
        <v>0</v>
      </c>
      <c r="L75" s="9">
        <v>0</v>
      </c>
      <c r="M75" s="9">
        <v>0</v>
      </c>
      <c r="N75" s="9">
        <v>0</v>
      </c>
      <c r="O75" s="9">
        <v>0</v>
      </c>
      <c r="S75" s="189"/>
      <c r="T75" s="104">
        <v>0.05</v>
      </c>
    </row>
    <row r="76" spans="1:20" ht="15">
      <c r="A76" s="13" t="s">
        <v>199</v>
      </c>
      <c r="B76" s="11">
        <v>0</v>
      </c>
      <c r="C76" s="10">
        <v>1000</v>
      </c>
      <c r="D76" s="8">
        <v>1000</v>
      </c>
      <c r="E76" s="8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12">
        <v>0</v>
      </c>
      <c r="L76" s="9">
        <v>0</v>
      </c>
      <c r="M76" s="9">
        <v>0</v>
      </c>
      <c r="N76" s="9">
        <v>0</v>
      </c>
      <c r="O76" s="9">
        <v>0</v>
      </c>
      <c r="S76" s="189"/>
      <c r="T76" s="104" t="s">
        <v>165</v>
      </c>
    </row>
    <row r="77" spans="1:21" ht="15">
      <c r="A77" s="13" t="s">
        <v>47</v>
      </c>
      <c r="B77" s="11">
        <v>7.2</v>
      </c>
      <c r="C77" s="10">
        <v>880</v>
      </c>
      <c r="D77" s="8">
        <v>70</v>
      </c>
      <c r="E77" s="8">
        <v>330</v>
      </c>
      <c r="F77" s="9">
        <v>35</v>
      </c>
      <c r="G77" s="9">
        <v>120</v>
      </c>
      <c r="H77" s="9">
        <v>6</v>
      </c>
      <c r="I77" s="9">
        <v>12</v>
      </c>
      <c r="J77" s="9">
        <v>0.2</v>
      </c>
      <c r="K77" s="12">
        <v>7.2</v>
      </c>
      <c r="L77" s="9">
        <v>15</v>
      </c>
      <c r="M77" s="9">
        <v>19</v>
      </c>
      <c r="N77" s="9">
        <v>14.3</v>
      </c>
      <c r="O77" s="9">
        <v>5</v>
      </c>
      <c r="S77" s="189">
        <v>0.29</v>
      </c>
      <c r="T77" s="104" t="s">
        <v>237</v>
      </c>
      <c r="U77" s="7" t="s">
        <v>235</v>
      </c>
    </row>
    <row r="78" spans="1:21" ht="15">
      <c r="A78" s="13" t="s">
        <v>200</v>
      </c>
      <c r="B78" s="11">
        <v>9.41</v>
      </c>
      <c r="C78" s="10">
        <v>910</v>
      </c>
      <c r="D78" s="8">
        <v>70</v>
      </c>
      <c r="E78" s="8">
        <v>320.8</v>
      </c>
      <c r="F78" s="9">
        <v>91.6</v>
      </c>
      <c r="G78" s="9">
        <v>101.3</v>
      </c>
      <c r="H78" s="9">
        <v>7.3</v>
      </c>
      <c r="I78" s="9">
        <v>11.4</v>
      </c>
      <c r="J78" s="9">
        <v>0.11</v>
      </c>
      <c r="K78" s="12">
        <v>5.64</v>
      </c>
      <c r="L78" s="9">
        <v>13.77</v>
      </c>
      <c r="M78" s="9">
        <v>18.33</v>
      </c>
      <c r="N78" s="9">
        <v>14.52</v>
      </c>
      <c r="O78" s="9">
        <v>4.22</v>
      </c>
      <c r="S78" s="189"/>
      <c r="T78" s="105">
        <v>0.05</v>
      </c>
      <c r="U78" s="7" t="s">
        <v>169</v>
      </c>
    </row>
    <row r="79" spans="1:21" ht="15">
      <c r="A79" s="13" t="s">
        <v>201</v>
      </c>
      <c r="B79" s="11">
        <v>20.36</v>
      </c>
      <c r="C79" s="10">
        <v>950</v>
      </c>
      <c r="D79" s="8">
        <v>40.9</v>
      </c>
      <c r="E79" s="8">
        <v>19.6</v>
      </c>
      <c r="F79" s="9">
        <v>451.7</v>
      </c>
      <c r="G79" s="9">
        <v>79.6</v>
      </c>
      <c r="H79" s="9">
        <v>4.62</v>
      </c>
      <c r="I79" s="9">
        <v>7.27</v>
      </c>
      <c r="J79" s="9">
        <v>0.1</v>
      </c>
      <c r="K79" s="12">
        <v>4.26</v>
      </c>
      <c r="L79" s="9">
        <v>9.57</v>
      </c>
      <c r="M79" s="9">
        <v>12.27</v>
      </c>
      <c r="N79" s="9">
        <v>8.44</v>
      </c>
      <c r="O79" s="9">
        <v>2.73</v>
      </c>
      <c r="S79" s="189"/>
      <c r="T79" s="105">
        <v>0.05</v>
      </c>
      <c r="U79" s="7"/>
    </row>
    <row r="80" spans="1:20" ht="15">
      <c r="A80" s="13" t="s">
        <v>48</v>
      </c>
      <c r="B80" s="11">
        <v>34.2</v>
      </c>
      <c r="C80" s="10">
        <v>999</v>
      </c>
      <c r="D80" s="8">
        <v>0</v>
      </c>
      <c r="E80" s="8">
        <v>0</v>
      </c>
      <c r="F80" s="9">
        <v>998</v>
      </c>
      <c r="G80" s="9">
        <v>0</v>
      </c>
      <c r="H80" s="9">
        <v>0</v>
      </c>
      <c r="I80" s="9">
        <v>0</v>
      </c>
      <c r="J80" s="9">
        <v>0</v>
      </c>
      <c r="K80" s="12">
        <v>0</v>
      </c>
      <c r="L80" s="9">
        <v>0</v>
      </c>
      <c r="M80" s="9">
        <v>0</v>
      </c>
      <c r="N80" s="9">
        <v>0</v>
      </c>
      <c r="O80" s="9">
        <v>0</v>
      </c>
      <c r="P80" s="12"/>
      <c r="R80" s="12">
        <v>350</v>
      </c>
      <c r="S80" s="189">
        <v>0.95</v>
      </c>
      <c r="T80" s="105">
        <v>0.05</v>
      </c>
    </row>
    <row r="81" spans="1:20" ht="15">
      <c r="A81" s="13" t="s">
        <v>49</v>
      </c>
      <c r="B81" s="11">
        <v>12.2</v>
      </c>
      <c r="C81" s="10">
        <v>880</v>
      </c>
      <c r="D81" s="8">
        <v>57</v>
      </c>
      <c r="E81" s="8">
        <v>81</v>
      </c>
      <c r="F81" s="9">
        <v>20</v>
      </c>
      <c r="G81" s="9">
        <v>95</v>
      </c>
      <c r="H81" s="9">
        <v>0.5</v>
      </c>
      <c r="I81" s="9">
        <v>2.4</v>
      </c>
      <c r="J81" s="9">
        <v>0.3</v>
      </c>
      <c r="K81" s="12">
        <v>1.7</v>
      </c>
      <c r="L81" s="9">
        <v>3.2</v>
      </c>
      <c r="M81" s="9">
        <v>2.9</v>
      </c>
      <c r="N81" s="9">
        <v>3</v>
      </c>
      <c r="O81" s="9">
        <v>0.9</v>
      </c>
      <c r="S81" s="189"/>
      <c r="T81" s="105">
        <v>0.3</v>
      </c>
    </row>
    <row r="82" spans="1:19" ht="15">
      <c r="A82" s="13" t="s">
        <v>50</v>
      </c>
      <c r="B82" s="11">
        <v>6.5</v>
      </c>
      <c r="C82" s="10">
        <v>880</v>
      </c>
      <c r="D82" s="8">
        <v>0</v>
      </c>
      <c r="E82" s="8">
        <v>124.08</v>
      </c>
      <c r="F82" s="9">
        <v>132.88</v>
      </c>
      <c r="G82" s="9">
        <v>112.64</v>
      </c>
      <c r="H82" s="9">
        <v>0.8</v>
      </c>
      <c r="I82" s="9">
        <v>17</v>
      </c>
      <c r="J82" s="9">
        <v>0.2</v>
      </c>
      <c r="K82" s="12">
        <v>1.75</v>
      </c>
      <c r="L82" s="9">
        <v>3.256</v>
      </c>
      <c r="M82" s="9">
        <v>4.752</v>
      </c>
      <c r="N82" s="9">
        <v>-1E-30</v>
      </c>
      <c r="O82" s="9">
        <v>0.968</v>
      </c>
      <c r="S82" s="189"/>
    </row>
    <row r="83" spans="1:21" ht="15">
      <c r="A83" s="13" t="s">
        <v>202</v>
      </c>
      <c r="B83" s="11">
        <v>12.62</v>
      </c>
      <c r="C83" s="10">
        <v>880</v>
      </c>
      <c r="D83" s="8">
        <v>26.2</v>
      </c>
      <c r="E83" s="8">
        <v>109.3</v>
      </c>
      <c r="F83" s="9">
        <v>38.6</v>
      </c>
      <c r="G83" s="9">
        <v>88.6</v>
      </c>
      <c r="H83" s="9">
        <v>0.4</v>
      </c>
      <c r="I83" s="9">
        <v>3.1</v>
      </c>
      <c r="J83" s="9">
        <v>0.09</v>
      </c>
      <c r="K83" s="12">
        <v>3.02</v>
      </c>
      <c r="L83" s="9">
        <v>4.81</v>
      </c>
      <c r="M83" s="9">
        <v>1.72</v>
      </c>
      <c r="N83" s="9">
        <v>3.24</v>
      </c>
      <c r="O83" s="9">
        <v>1.55</v>
      </c>
      <c r="S83" s="189"/>
      <c r="T83" s="105">
        <v>0.2</v>
      </c>
      <c r="U83" s="7" t="s">
        <v>159</v>
      </c>
    </row>
    <row r="84" spans="1:21" ht="15">
      <c r="A84" s="13" t="s">
        <v>51</v>
      </c>
      <c r="B84" s="11">
        <v>12</v>
      </c>
      <c r="C84" s="10">
        <v>870</v>
      </c>
      <c r="D84" s="8">
        <v>19</v>
      </c>
      <c r="E84" s="8">
        <v>98</v>
      </c>
      <c r="F84" s="9">
        <v>16</v>
      </c>
      <c r="G84" s="9">
        <v>24</v>
      </c>
      <c r="H84" s="9">
        <v>0.8</v>
      </c>
      <c r="I84" s="9">
        <v>2.9</v>
      </c>
      <c r="J84" s="9">
        <v>0.2</v>
      </c>
      <c r="K84" s="12">
        <v>1.9</v>
      </c>
      <c r="L84" s="9">
        <v>4.3</v>
      </c>
      <c r="M84" s="9">
        <v>4</v>
      </c>
      <c r="N84" s="9">
        <v>3.5</v>
      </c>
      <c r="O84" s="9">
        <v>0.9</v>
      </c>
      <c r="P84" s="12"/>
      <c r="S84" s="189"/>
      <c r="T84" s="105">
        <v>0.1</v>
      </c>
      <c r="U84" s="7" t="s">
        <v>160</v>
      </c>
    </row>
    <row r="85" spans="1:21" ht="15">
      <c r="A85" s="13" t="s">
        <v>52</v>
      </c>
      <c r="B85" s="11">
        <v>10.3</v>
      </c>
      <c r="C85" s="10">
        <v>880</v>
      </c>
      <c r="D85" s="8">
        <v>32</v>
      </c>
      <c r="E85" s="8">
        <v>148</v>
      </c>
      <c r="F85" s="9">
        <v>30</v>
      </c>
      <c r="G85" s="9">
        <v>33</v>
      </c>
      <c r="H85" s="9">
        <v>1.1</v>
      </c>
      <c r="I85" s="9">
        <v>8.1</v>
      </c>
      <c r="J85" s="9">
        <v>0.2</v>
      </c>
      <c r="K85" s="12">
        <v>2.1</v>
      </c>
      <c r="L85" s="9">
        <v>4.7</v>
      </c>
      <c r="M85" s="9">
        <v>5.3</v>
      </c>
      <c r="N85" s="9">
        <v>5.7</v>
      </c>
      <c r="O85" s="9">
        <v>0.9</v>
      </c>
      <c r="P85" s="12"/>
      <c r="S85" s="189"/>
      <c r="T85" s="105">
        <v>0.1</v>
      </c>
      <c r="U85" s="7" t="s">
        <v>159</v>
      </c>
    </row>
    <row r="86" spans="1:19" ht="15">
      <c r="A86" s="13" t="s">
        <v>53</v>
      </c>
      <c r="B86" s="11">
        <v>7.6</v>
      </c>
      <c r="C86" s="10">
        <v>880</v>
      </c>
      <c r="D86" s="8">
        <v>47</v>
      </c>
      <c r="E86" s="8">
        <v>144</v>
      </c>
      <c r="F86" s="9">
        <v>33</v>
      </c>
      <c r="G86" s="9">
        <v>57</v>
      </c>
      <c r="H86" s="9">
        <v>1.5</v>
      </c>
      <c r="I86" s="9">
        <v>9.9</v>
      </c>
      <c r="J86" s="9">
        <v>0.7</v>
      </c>
      <c r="K86" s="12">
        <v>2</v>
      </c>
      <c r="L86" s="9">
        <v>4.6</v>
      </c>
      <c r="M86" s="9">
        <v>5.2</v>
      </c>
      <c r="N86" s="9">
        <v>5.6</v>
      </c>
      <c r="O86" s="9">
        <v>0.9</v>
      </c>
      <c r="P86" s="12"/>
      <c r="S86" s="189"/>
    </row>
    <row r="87" spans="1:21" ht="15">
      <c r="A87" s="13" t="s">
        <v>54</v>
      </c>
      <c r="B87" s="11">
        <v>6.4</v>
      </c>
      <c r="C87" s="10">
        <v>880</v>
      </c>
      <c r="D87" s="8">
        <v>53</v>
      </c>
      <c r="E87" s="8">
        <v>143</v>
      </c>
      <c r="F87" s="9">
        <v>32</v>
      </c>
      <c r="G87" s="9">
        <v>73</v>
      </c>
      <c r="H87" s="9">
        <v>1.5</v>
      </c>
      <c r="I87" s="9">
        <v>10</v>
      </c>
      <c r="J87" s="9">
        <v>0.7</v>
      </c>
      <c r="K87" s="12">
        <v>2</v>
      </c>
      <c r="L87" s="9">
        <v>3.4</v>
      </c>
      <c r="M87" s="9">
        <v>6.7</v>
      </c>
      <c r="N87" s="9">
        <v>6.5</v>
      </c>
      <c r="O87" s="9">
        <v>1.1</v>
      </c>
      <c r="P87" s="12"/>
      <c r="S87" s="189"/>
      <c r="T87" s="105">
        <v>0.1</v>
      </c>
      <c r="U87" s="7" t="s">
        <v>160</v>
      </c>
    </row>
    <row r="88" spans="1:20" ht="15">
      <c r="A88" s="13" t="s">
        <v>203</v>
      </c>
      <c r="B88" s="11">
        <v>14.58</v>
      </c>
      <c r="C88" s="10">
        <v>950</v>
      </c>
      <c r="D88" s="8">
        <v>54.2</v>
      </c>
      <c r="E88" s="8">
        <v>390.1</v>
      </c>
      <c r="F88" s="9">
        <v>200</v>
      </c>
      <c r="G88" s="9">
        <v>56.2</v>
      </c>
      <c r="H88" s="9">
        <v>2.3</v>
      </c>
      <c r="I88" s="9">
        <v>6.2</v>
      </c>
      <c r="J88" s="9">
        <v>0.09</v>
      </c>
      <c r="K88" s="12">
        <v>5.51</v>
      </c>
      <c r="L88" s="9">
        <v>11.61</v>
      </c>
      <c r="M88" s="9">
        <v>24.12</v>
      </c>
      <c r="N88" s="9">
        <v>15.19</v>
      </c>
      <c r="O88" s="9">
        <v>5.09</v>
      </c>
      <c r="P88" s="12"/>
      <c r="S88" s="189"/>
      <c r="T88" s="105">
        <v>0.2</v>
      </c>
    </row>
    <row r="89" spans="1:20" ht="15">
      <c r="A89" s="13" t="s">
        <v>231</v>
      </c>
      <c r="B89" s="11">
        <v>8.82</v>
      </c>
      <c r="C89" s="10">
        <v>880</v>
      </c>
      <c r="D89" s="8">
        <v>65.3</v>
      </c>
      <c r="E89" s="8">
        <v>432</v>
      </c>
      <c r="F89" s="9">
        <v>20.3</v>
      </c>
      <c r="G89" s="9">
        <v>83</v>
      </c>
      <c r="H89" s="9">
        <v>3.4</v>
      </c>
      <c r="I89" s="9">
        <v>6.4</v>
      </c>
      <c r="J89" s="9">
        <v>0.35</v>
      </c>
      <c r="K89" s="12">
        <v>5.98</v>
      </c>
      <c r="L89" s="9">
        <v>12.5</v>
      </c>
      <c r="M89" s="9">
        <v>26.8</v>
      </c>
      <c r="N89" s="9">
        <v>16.8</v>
      </c>
      <c r="O89" s="9">
        <v>5.6</v>
      </c>
      <c r="S89" s="189">
        <v>0.55</v>
      </c>
      <c r="T89" s="105">
        <v>0.25</v>
      </c>
    </row>
    <row r="90" spans="1:20" ht="15">
      <c r="A90" s="13" t="s">
        <v>204</v>
      </c>
      <c r="B90" s="11">
        <v>9.44</v>
      </c>
      <c r="C90" s="10">
        <v>880</v>
      </c>
      <c r="D90" s="8">
        <v>62.9</v>
      </c>
      <c r="E90" s="8">
        <v>483.8</v>
      </c>
      <c r="F90" s="9">
        <v>19.8</v>
      </c>
      <c r="G90" s="9">
        <v>34.3</v>
      </c>
      <c r="H90" s="9">
        <v>2.5</v>
      </c>
      <c r="I90" s="9">
        <v>6.2</v>
      </c>
      <c r="J90" s="9">
        <v>0.09</v>
      </c>
      <c r="K90" s="12">
        <v>6.83</v>
      </c>
      <c r="L90" s="9">
        <v>14.39</v>
      </c>
      <c r="M90" s="9">
        <v>29.91</v>
      </c>
      <c r="N90" s="9">
        <v>18.9</v>
      </c>
      <c r="O90" s="9">
        <v>6.32</v>
      </c>
      <c r="S90" s="189">
        <v>0.55</v>
      </c>
      <c r="T90" s="105">
        <v>0.25</v>
      </c>
    </row>
    <row r="91" spans="1:20" ht="15">
      <c r="A91" s="13" t="s">
        <v>230</v>
      </c>
      <c r="B91" s="11">
        <v>34.2</v>
      </c>
      <c r="C91" s="10">
        <v>999</v>
      </c>
      <c r="D91" s="8">
        <v>0</v>
      </c>
      <c r="E91" s="8">
        <v>0</v>
      </c>
      <c r="F91" s="9">
        <v>998</v>
      </c>
      <c r="G91" s="9">
        <v>0</v>
      </c>
      <c r="H91" s="9">
        <v>0</v>
      </c>
      <c r="I91" s="9">
        <v>0</v>
      </c>
      <c r="J91" s="9">
        <v>0</v>
      </c>
      <c r="K91" s="12">
        <v>0</v>
      </c>
      <c r="L91" s="9">
        <v>0</v>
      </c>
      <c r="M91" s="9">
        <v>0</v>
      </c>
      <c r="N91" s="9">
        <v>0</v>
      </c>
      <c r="O91" s="9">
        <v>0</v>
      </c>
      <c r="R91" s="12">
        <v>450</v>
      </c>
      <c r="S91" s="189">
        <v>1.09</v>
      </c>
      <c r="T91" s="105">
        <v>0.05</v>
      </c>
    </row>
    <row r="92" spans="1:21" ht="15">
      <c r="A92" s="13" t="s">
        <v>205</v>
      </c>
      <c r="B92" s="11">
        <v>6.89</v>
      </c>
      <c r="C92" s="10">
        <v>900</v>
      </c>
      <c r="D92" s="8">
        <v>70.8</v>
      </c>
      <c r="E92" s="8">
        <v>384.7</v>
      </c>
      <c r="F92" s="9">
        <v>23.9</v>
      </c>
      <c r="G92" s="9">
        <v>136.5</v>
      </c>
      <c r="H92" s="9">
        <v>3.7</v>
      </c>
      <c r="I92" s="9">
        <v>10.8</v>
      </c>
      <c r="J92" s="9">
        <v>0.3</v>
      </c>
      <c r="K92" s="12">
        <v>8.75</v>
      </c>
      <c r="L92" s="9">
        <v>15.71</v>
      </c>
      <c r="M92" s="9">
        <v>14.62</v>
      </c>
      <c r="N92" s="9">
        <v>13.98</v>
      </c>
      <c r="O92" s="9">
        <v>5.05</v>
      </c>
      <c r="S92" s="189"/>
      <c r="T92" s="105">
        <v>0.1</v>
      </c>
      <c r="U92" s="7" t="s">
        <v>159</v>
      </c>
    </row>
    <row r="93" spans="1:21" ht="15">
      <c r="A93" s="13" t="s">
        <v>206</v>
      </c>
      <c r="B93" s="11">
        <v>4.6</v>
      </c>
      <c r="C93" s="10">
        <v>900</v>
      </c>
      <c r="D93" s="8">
        <v>45</v>
      </c>
      <c r="E93" s="8">
        <v>229.5</v>
      </c>
      <c r="F93" s="9">
        <v>13.5</v>
      </c>
      <c r="G93" s="9">
        <v>333</v>
      </c>
      <c r="H93" s="9">
        <v>4.3</v>
      </c>
      <c r="I93" s="9">
        <v>7.7</v>
      </c>
      <c r="J93" s="9">
        <v>0.27</v>
      </c>
      <c r="K93" s="12">
        <v>5.22</v>
      </c>
      <c r="L93" s="9">
        <v>9.37</v>
      </c>
      <c r="M93" s="9">
        <v>8.72</v>
      </c>
      <c r="N93" s="9">
        <v>8.34</v>
      </c>
      <c r="O93" s="9">
        <v>3.01</v>
      </c>
      <c r="S93" s="189"/>
      <c r="T93" s="105">
        <v>0.1</v>
      </c>
      <c r="U93" s="7" t="s">
        <v>159</v>
      </c>
    </row>
    <row r="94" spans="1:21" ht="15">
      <c r="A94" s="13" t="s">
        <v>207</v>
      </c>
      <c r="B94" s="11">
        <v>13.5</v>
      </c>
      <c r="C94" s="10">
        <v>880</v>
      </c>
      <c r="D94" s="8">
        <v>-1E-30</v>
      </c>
      <c r="E94" s="8">
        <v>169</v>
      </c>
      <c r="F94" s="9">
        <v>316</v>
      </c>
      <c r="G94" s="9">
        <v>215</v>
      </c>
      <c r="H94" s="9">
        <v>2.5</v>
      </c>
      <c r="I94" s="9">
        <v>3.3</v>
      </c>
      <c r="J94" s="9">
        <v>0.2</v>
      </c>
      <c r="K94" s="12">
        <v>2.4</v>
      </c>
      <c r="L94" s="9">
        <v>6.2</v>
      </c>
      <c r="M94" s="9">
        <v>6.9</v>
      </c>
      <c r="N94" s="9">
        <v>5.7</v>
      </c>
      <c r="O94" s="9">
        <v>2</v>
      </c>
      <c r="S94" s="189">
        <v>0.4</v>
      </c>
      <c r="T94" s="105">
        <v>0.05</v>
      </c>
      <c r="U94" s="7" t="s">
        <v>160</v>
      </c>
    </row>
    <row r="95" spans="1:20" ht="15">
      <c r="A95" s="13" t="s">
        <v>208</v>
      </c>
      <c r="B95" s="11">
        <v>0.8</v>
      </c>
      <c r="C95" s="10">
        <v>110</v>
      </c>
      <c r="D95" s="8">
        <v>12.1</v>
      </c>
      <c r="E95" s="8">
        <v>18.3</v>
      </c>
      <c r="F95" s="9">
        <v>0.9</v>
      </c>
      <c r="G95" s="9">
        <v>13.2</v>
      </c>
      <c r="H95" s="9">
        <v>2.1</v>
      </c>
      <c r="I95" s="9">
        <v>0.6</v>
      </c>
      <c r="J95" s="9">
        <v>0.3</v>
      </c>
      <c r="K95" s="12">
        <v>0.18</v>
      </c>
      <c r="L95" s="9">
        <v>0.44</v>
      </c>
      <c r="M95" s="9">
        <v>0.61</v>
      </c>
      <c r="N95" s="9">
        <v>0.52</v>
      </c>
      <c r="O95" s="9">
        <v>0.15</v>
      </c>
      <c r="S95" s="189"/>
      <c r="T95" s="105">
        <v>0</v>
      </c>
    </row>
    <row r="96" spans="1:21" ht="15">
      <c r="A96" s="13" t="s">
        <v>209</v>
      </c>
      <c r="B96" s="11">
        <v>5.3</v>
      </c>
      <c r="C96" s="10">
        <v>900</v>
      </c>
      <c r="D96" s="8">
        <v>68</v>
      </c>
      <c r="E96" s="8">
        <v>33.5</v>
      </c>
      <c r="F96" s="9">
        <v>10.5</v>
      </c>
      <c r="G96" s="9">
        <v>389.5</v>
      </c>
      <c r="H96" s="9">
        <v>3.2</v>
      </c>
      <c r="I96" s="9">
        <v>0.9</v>
      </c>
      <c r="J96" s="9">
        <v>8.98</v>
      </c>
      <c r="K96" s="12">
        <v>0.36</v>
      </c>
      <c r="L96" s="9">
        <v>1</v>
      </c>
      <c r="M96" s="9">
        <v>1.02</v>
      </c>
      <c r="N96" s="9">
        <v>1.16</v>
      </c>
      <c r="O96" s="9">
        <v>0.3</v>
      </c>
      <c r="S96" s="189"/>
      <c r="T96" s="105">
        <v>0.05</v>
      </c>
      <c r="U96" s="7" t="s">
        <v>190</v>
      </c>
    </row>
    <row r="97" spans="1:21" ht="15">
      <c r="A97" s="13" t="s">
        <v>55</v>
      </c>
      <c r="B97" s="11">
        <v>8.88</v>
      </c>
      <c r="C97" s="10">
        <v>870</v>
      </c>
      <c r="D97" s="8">
        <v>34.6</v>
      </c>
      <c r="E97" s="8">
        <v>344.6</v>
      </c>
      <c r="F97" s="9">
        <v>81.8</v>
      </c>
      <c r="G97" s="9">
        <v>110.3</v>
      </c>
      <c r="H97" s="9">
        <v>2.1</v>
      </c>
      <c r="I97" s="9">
        <v>4.7</v>
      </c>
      <c r="J97" s="9">
        <v>0.09</v>
      </c>
      <c r="K97" s="12">
        <v>2.47</v>
      </c>
      <c r="L97" s="9">
        <v>7.73</v>
      </c>
      <c r="M97" s="9">
        <v>15.9</v>
      </c>
      <c r="N97" s="9">
        <v>12.19</v>
      </c>
      <c r="O97" s="9">
        <v>2.58</v>
      </c>
      <c r="S97" s="189">
        <v>0.4</v>
      </c>
      <c r="T97" s="105">
        <v>0.1</v>
      </c>
      <c r="U97" s="7" t="s">
        <v>160</v>
      </c>
    </row>
    <row r="98" spans="1:20" ht="15">
      <c r="A98" s="13" t="s">
        <v>56</v>
      </c>
      <c r="B98" s="11">
        <v>13.51</v>
      </c>
      <c r="C98" s="10">
        <v>1000</v>
      </c>
      <c r="D98" s="8">
        <v>0</v>
      </c>
      <c r="E98" s="8">
        <v>735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12">
        <v>0</v>
      </c>
      <c r="L98" s="9">
        <v>0</v>
      </c>
      <c r="M98" s="9">
        <v>0</v>
      </c>
      <c r="N98" s="9">
        <v>979.98</v>
      </c>
      <c r="O98" s="9">
        <v>0</v>
      </c>
      <c r="S98" s="189"/>
      <c r="T98" s="104" t="s">
        <v>165</v>
      </c>
    </row>
    <row r="99" spans="1:21" ht="15">
      <c r="A99" s="13" t="s">
        <v>57</v>
      </c>
      <c r="B99" s="11">
        <v>12.7</v>
      </c>
      <c r="C99" s="10">
        <v>870</v>
      </c>
      <c r="D99" s="8">
        <v>20</v>
      </c>
      <c r="E99" s="8">
        <v>120</v>
      </c>
      <c r="F99" s="9">
        <v>16</v>
      </c>
      <c r="G99" s="9">
        <v>23</v>
      </c>
      <c r="H99" s="9">
        <v>0.5</v>
      </c>
      <c r="I99" s="9">
        <v>3</v>
      </c>
      <c r="J99" s="9">
        <v>0.2</v>
      </c>
      <c r="K99" s="12">
        <v>1.6</v>
      </c>
      <c r="L99" s="9">
        <v>4.9</v>
      </c>
      <c r="M99" s="9">
        <v>4.2</v>
      </c>
      <c r="N99" s="9">
        <v>3.9</v>
      </c>
      <c r="O99" s="9">
        <v>1.2</v>
      </c>
      <c r="P99" s="12"/>
      <c r="S99" s="189">
        <v>0.19</v>
      </c>
      <c r="T99" s="105">
        <v>0.3</v>
      </c>
      <c r="U99" s="7" t="s">
        <v>169</v>
      </c>
    </row>
    <row r="100" spans="1:20" ht="15">
      <c r="A100" s="13" t="s">
        <v>58</v>
      </c>
      <c r="B100" s="11">
        <v>22.8</v>
      </c>
      <c r="C100" s="10">
        <v>1000</v>
      </c>
      <c r="D100" s="8">
        <v>0</v>
      </c>
      <c r="E100" s="8">
        <v>857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12">
        <v>0</v>
      </c>
      <c r="L100" s="9">
        <v>0</v>
      </c>
      <c r="M100" s="9">
        <v>0</v>
      </c>
      <c r="N100" s="9">
        <v>0</v>
      </c>
      <c r="O100" s="9">
        <v>979.98</v>
      </c>
      <c r="S100" s="189"/>
      <c r="T100" s="104" t="s">
        <v>165</v>
      </c>
    </row>
    <row r="101" spans="1:20" ht="15">
      <c r="A101" s="13" t="s">
        <v>59</v>
      </c>
      <c r="B101" s="11">
        <v>0</v>
      </c>
      <c r="C101" s="10">
        <v>950</v>
      </c>
      <c r="D101" s="8">
        <v>900</v>
      </c>
      <c r="E101" s="8">
        <v>0</v>
      </c>
      <c r="F101" s="9">
        <v>0</v>
      </c>
      <c r="G101" s="9">
        <v>0</v>
      </c>
      <c r="H101" s="9">
        <v>0</v>
      </c>
      <c r="I101" s="9">
        <v>0</v>
      </c>
      <c r="J101" s="9">
        <v>390</v>
      </c>
      <c r="K101" s="12">
        <v>0</v>
      </c>
      <c r="L101" s="9">
        <v>0</v>
      </c>
      <c r="M101" s="9">
        <v>0</v>
      </c>
      <c r="N101" s="9">
        <v>0</v>
      </c>
      <c r="O101" s="9">
        <v>0</v>
      </c>
      <c r="S101" s="189">
        <v>2</v>
      </c>
      <c r="T101" s="104" t="s">
        <v>165</v>
      </c>
    </row>
    <row r="102" spans="1:20" ht="15">
      <c r="A102" s="13" t="s">
        <v>60</v>
      </c>
      <c r="B102" s="11">
        <v>2.7</v>
      </c>
      <c r="C102" s="10">
        <v>135</v>
      </c>
      <c r="D102" s="8">
        <v>7</v>
      </c>
      <c r="E102" s="8">
        <v>35</v>
      </c>
      <c r="F102" s="9">
        <v>44</v>
      </c>
      <c r="G102" s="9">
        <v>0</v>
      </c>
      <c r="H102" s="9">
        <v>1.2</v>
      </c>
      <c r="I102" s="9">
        <v>1</v>
      </c>
      <c r="J102" s="9">
        <v>0.4</v>
      </c>
      <c r="K102" s="12">
        <v>0.7</v>
      </c>
      <c r="L102" s="9">
        <v>1.4</v>
      </c>
      <c r="M102" s="9">
        <v>2.7</v>
      </c>
      <c r="N102" s="9">
        <v>1.7</v>
      </c>
      <c r="O102" s="9">
        <v>0.5</v>
      </c>
      <c r="S102" s="189"/>
      <c r="T102" s="105">
        <v>0</v>
      </c>
    </row>
    <row r="103" spans="1:20" ht="15">
      <c r="A103" s="13" t="s">
        <v>61</v>
      </c>
      <c r="B103" s="11">
        <v>18</v>
      </c>
      <c r="C103" s="10">
        <v>900</v>
      </c>
      <c r="D103" s="8">
        <v>46.667</v>
      </c>
      <c r="E103" s="8">
        <v>233.33</v>
      </c>
      <c r="F103" s="9">
        <v>293.33</v>
      </c>
      <c r="G103" s="9">
        <v>0</v>
      </c>
      <c r="H103" s="9">
        <v>8</v>
      </c>
      <c r="I103" s="9">
        <v>6.667</v>
      </c>
      <c r="J103" s="9">
        <v>2.667</v>
      </c>
      <c r="K103" s="12">
        <v>4.8</v>
      </c>
      <c r="L103" s="9">
        <v>9.333</v>
      </c>
      <c r="M103" s="9">
        <v>18</v>
      </c>
      <c r="N103" s="9">
        <v>11.333</v>
      </c>
      <c r="O103" s="9">
        <v>3.333</v>
      </c>
      <c r="S103" s="189"/>
      <c r="T103" s="105">
        <v>0</v>
      </c>
    </row>
    <row r="104" spans="1:21" ht="15">
      <c r="A104" s="13" t="s">
        <v>62</v>
      </c>
      <c r="B104" s="11">
        <v>12.78</v>
      </c>
      <c r="C104" s="10">
        <v>870</v>
      </c>
      <c r="D104" s="8">
        <v>17</v>
      </c>
      <c r="E104" s="8">
        <v>120</v>
      </c>
      <c r="F104" s="9">
        <v>17</v>
      </c>
      <c r="G104" s="9">
        <v>25</v>
      </c>
      <c r="H104" s="9">
        <v>0.6</v>
      </c>
      <c r="I104" s="9">
        <v>3.3</v>
      </c>
      <c r="J104" s="9">
        <v>0.1</v>
      </c>
      <c r="K104" s="12">
        <v>1.8</v>
      </c>
      <c r="L104" s="9">
        <v>4.6</v>
      </c>
      <c r="M104" s="9">
        <v>3.4</v>
      </c>
      <c r="N104" s="9">
        <v>3.5</v>
      </c>
      <c r="O104" s="9">
        <v>1.6</v>
      </c>
      <c r="S104" s="189">
        <v>0.21</v>
      </c>
      <c r="T104" s="104" t="s">
        <v>234</v>
      </c>
      <c r="U104" s="7" t="s">
        <v>210</v>
      </c>
    </row>
    <row r="105" spans="1:21" ht="15">
      <c r="A105" s="13" t="s">
        <v>211</v>
      </c>
      <c r="B105" s="11">
        <v>8.93</v>
      </c>
      <c r="C105" s="10">
        <v>940</v>
      </c>
      <c r="D105" s="8">
        <v>53.6</v>
      </c>
      <c r="E105" s="8">
        <v>286.7</v>
      </c>
      <c r="F105" s="9">
        <v>49.8</v>
      </c>
      <c r="G105" s="9">
        <v>29.1</v>
      </c>
      <c r="H105" s="9">
        <v>0</v>
      </c>
      <c r="I105" s="9">
        <v>0</v>
      </c>
      <c r="J105" s="9">
        <v>0</v>
      </c>
      <c r="K105" s="12">
        <v>5.05</v>
      </c>
      <c r="L105" s="9">
        <v>9.6</v>
      </c>
      <c r="M105" s="9">
        <v>16.55</v>
      </c>
      <c r="N105" s="9">
        <v>10.29</v>
      </c>
      <c r="O105" s="9">
        <v>2.94</v>
      </c>
      <c r="S105" s="189"/>
      <c r="T105" s="105">
        <v>0.05</v>
      </c>
      <c r="U105" s="7"/>
    </row>
    <row r="106" spans="1:19" ht="15">
      <c r="A106" s="13" t="s">
        <v>63</v>
      </c>
      <c r="B106" s="11">
        <v>12.7</v>
      </c>
      <c r="C106" s="10">
        <v>870</v>
      </c>
      <c r="D106" s="8">
        <v>17</v>
      </c>
      <c r="E106" s="8">
        <v>120</v>
      </c>
      <c r="F106" s="9">
        <v>17</v>
      </c>
      <c r="G106" s="9">
        <v>25</v>
      </c>
      <c r="H106" s="9">
        <v>0.6</v>
      </c>
      <c r="I106" s="9">
        <v>3.3</v>
      </c>
      <c r="J106" s="9">
        <v>0.1</v>
      </c>
      <c r="K106" s="12">
        <v>1.2</v>
      </c>
      <c r="L106" s="9">
        <v>4.6</v>
      </c>
      <c r="M106" s="9">
        <v>3.4</v>
      </c>
      <c r="N106" s="9">
        <v>3.5</v>
      </c>
      <c r="O106" s="9">
        <v>1.6</v>
      </c>
      <c r="S106" s="189"/>
    </row>
    <row r="107" spans="1:19" ht="15">
      <c r="A107" s="13" t="s">
        <v>64</v>
      </c>
      <c r="B107" s="11">
        <v>10.3</v>
      </c>
      <c r="C107" s="10">
        <v>880</v>
      </c>
      <c r="D107" s="8">
        <v>38</v>
      </c>
      <c r="E107" s="8">
        <v>167</v>
      </c>
      <c r="F107" s="9">
        <v>44</v>
      </c>
      <c r="G107" s="9">
        <v>46</v>
      </c>
      <c r="H107" s="9">
        <v>1.1</v>
      </c>
      <c r="I107" s="9">
        <v>7.1</v>
      </c>
      <c r="J107" s="9">
        <v>0.3</v>
      </c>
      <c r="K107" s="12">
        <v>2.7</v>
      </c>
      <c r="L107" s="9">
        <v>6.2</v>
      </c>
      <c r="M107" s="9">
        <v>5.9</v>
      </c>
      <c r="N107" s="9">
        <v>5.3</v>
      </c>
      <c r="O107" s="9">
        <v>2.1</v>
      </c>
      <c r="S107" s="189"/>
    </row>
    <row r="108" spans="1:19" ht="15">
      <c r="A108" s="13" t="s">
        <v>65</v>
      </c>
      <c r="B108" s="11">
        <v>8.2</v>
      </c>
      <c r="C108" s="10">
        <v>880</v>
      </c>
      <c r="D108" s="8">
        <v>48</v>
      </c>
      <c r="E108" s="8">
        <v>155</v>
      </c>
      <c r="F108" s="9">
        <v>44</v>
      </c>
      <c r="G108" s="9">
        <v>83</v>
      </c>
      <c r="H108" s="9">
        <v>1.2</v>
      </c>
      <c r="I108" s="9">
        <v>9</v>
      </c>
      <c r="J108" s="9">
        <v>0.5</v>
      </c>
      <c r="K108" s="12">
        <v>2.6</v>
      </c>
      <c r="L108" s="9">
        <v>6.2</v>
      </c>
      <c r="M108" s="9">
        <v>6.8</v>
      </c>
      <c r="N108" s="9">
        <v>5.7</v>
      </c>
      <c r="O108" s="9">
        <v>2.3</v>
      </c>
      <c r="S108" s="189"/>
    </row>
    <row r="109" spans="1:21" ht="15">
      <c r="A109" s="13" t="s">
        <v>66</v>
      </c>
      <c r="B109" s="11">
        <v>6.5</v>
      </c>
      <c r="C109" s="10">
        <v>880</v>
      </c>
      <c r="D109" s="8">
        <v>57</v>
      </c>
      <c r="E109" s="8">
        <v>141</v>
      </c>
      <c r="F109" s="9">
        <v>38</v>
      </c>
      <c r="G109" s="9">
        <v>118</v>
      </c>
      <c r="H109" s="9">
        <v>1.6</v>
      </c>
      <c r="I109" s="9">
        <v>11.4</v>
      </c>
      <c r="J109" s="9">
        <v>0.5</v>
      </c>
      <c r="K109" s="12">
        <v>2.1</v>
      </c>
      <c r="L109" s="9">
        <v>5.3</v>
      </c>
      <c r="M109" s="9">
        <v>5.8</v>
      </c>
      <c r="N109" s="9">
        <v>4.7</v>
      </c>
      <c r="O109" s="9">
        <v>2</v>
      </c>
      <c r="S109" s="189">
        <v>0.32</v>
      </c>
      <c r="T109" s="105">
        <v>0.15</v>
      </c>
      <c r="U109" s="7" t="s">
        <v>159</v>
      </c>
    </row>
    <row r="110" spans="1:20" ht="15">
      <c r="A110" s="13" t="s">
        <v>212</v>
      </c>
      <c r="B110" s="11">
        <v>14.3</v>
      </c>
      <c r="C110" s="10">
        <v>930</v>
      </c>
      <c r="D110" s="8">
        <v>9.6</v>
      </c>
      <c r="E110" s="8">
        <v>800.4</v>
      </c>
      <c r="F110" s="9">
        <v>25</v>
      </c>
      <c r="G110" s="9">
        <v>3.6</v>
      </c>
      <c r="H110" s="9">
        <v>1</v>
      </c>
      <c r="I110" s="9">
        <v>2.5</v>
      </c>
      <c r="J110" s="9">
        <v>0.1</v>
      </c>
      <c r="K110" s="12">
        <v>12.29</v>
      </c>
      <c r="L110" s="9">
        <v>28.73</v>
      </c>
      <c r="M110" s="9">
        <v>11.99</v>
      </c>
      <c r="N110" s="9">
        <v>19.39</v>
      </c>
      <c r="O110" s="9">
        <v>7.25</v>
      </c>
      <c r="S110" s="189">
        <v>4.05</v>
      </c>
      <c r="T110" s="105">
        <v>0.1</v>
      </c>
    </row>
    <row r="111" spans="1:19" ht="15">
      <c r="A111" s="13" t="s">
        <v>91</v>
      </c>
      <c r="B111" s="11">
        <v>10.3</v>
      </c>
      <c r="C111" s="10">
        <v>900</v>
      </c>
      <c r="D111" s="8">
        <v>51</v>
      </c>
      <c r="E111" s="8">
        <v>182</v>
      </c>
      <c r="F111" s="9">
        <v>46</v>
      </c>
      <c r="G111" s="9">
        <v>73</v>
      </c>
      <c r="H111" s="9">
        <v>1.3</v>
      </c>
      <c r="I111" s="9">
        <v>8</v>
      </c>
      <c r="J111" s="9">
        <v>2.4</v>
      </c>
      <c r="K111" s="12">
        <v>2.5</v>
      </c>
      <c r="L111" s="9">
        <v>5.9</v>
      </c>
      <c r="M111" s="9">
        <v>5.2</v>
      </c>
      <c r="N111" s="9">
        <v>5.2</v>
      </c>
      <c r="O111" s="9">
        <v>2.2</v>
      </c>
      <c r="S111" s="189"/>
    </row>
    <row r="112" spans="1:21" ht="15">
      <c r="A112" s="13" t="s">
        <v>67</v>
      </c>
      <c r="B112" s="11">
        <v>12.4</v>
      </c>
      <c r="C112" s="10">
        <v>880</v>
      </c>
      <c r="D112" s="8">
        <v>33</v>
      </c>
      <c r="E112" s="8">
        <v>170</v>
      </c>
      <c r="F112" s="9">
        <v>45</v>
      </c>
      <c r="G112" s="9">
        <v>29</v>
      </c>
      <c r="H112" s="9">
        <v>0.8</v>
      </c>
      <c r="I112" s="9">
        <v>6.5</v>
      </c>
      <c r="J112" s="9">
        <v>0.1</v>
      </c>
      <c r="K112" s="12">
        <v>2.9</v>
      </c>
      <c r="L112" s="9">
        <v>6.8</v>
      </c>
      <c r="M112" s="9">
        <v>6</v>
      </c>
      <c r="N112" s="9">
        <v>5.6</v>
      </c>
      <c r="O112" s="9">
        <v>2.2</v>
      </c>
      <c r="S112" s="189"/>
      <c r="T112" s="105">
        <v>0.15</v>
      </c>
      <c r="U112" s="7"/>
    </row>
    <row r="113" spans="1:19" ht="15">
      <c r="A113" s="13" t="s">
        <v>68</v>
      </c>
      <c r="B113" s="11">
        <v>8</v>
      </c>
      <c r="C113" s="10">
        <v>880</v>
      </c>
      <c r="D113" s="8">
        <v>47</v>
      </c>
      <c r="E113" s="8">
        <v>330</v>
      </c>
      <c r="F113" s="9">
        <v>63</v>
      </c>
      <c r="G113" s="9">
        <v>94</v>
      </c>
      <c r="H113" s="9">
        <v>3.14</v>
      </c>
      <c r="I113" s="9">
        <v>4.71</v>
      </c>
      <c r="J113" s="9">
        <v>0.2</v>
      </c>
      <c r="K113" s="12">
        <v>4.71</v>
      </c>
      <c r="L113" s="9">
        <v>9.42</v>
      </c>
      <c r="M113" s="9">
        <v>9.42</v>
      </c>
      <c r="N113" s="9">
        <v>11</v>
      </c>
      <c r="O113" s="9">
        <v>0</v>
      </c>
      <c r="S113" s="189"/>
    </row>
    <row r="114" spans="1:20" ht="15">
      <c r="A114" s="13" t="s">
        <v>213</v>
      </c>
      <c r="B114" s="11">
        <v>8.9</v>
      </c>
      <c r="C114" s="10">
        <v>900</v>
      </c>
      <c r="D114" s="8">
        <v>56.7</v>
      </c>
      <c r="E114" s="8">
        <v>64.8</v>
      </c>
      <c r="F114" s="9">
        <v>30.6</v>
      </c>
      <c r="G114" s="9">
        <v>126</v>
      </c>
      <c r="H114" s="9">
        <v>17</v>
      </c>
      <c r="I114" s="9">
        <v>1.2</v>
      </c>
      <c r="J114" s="9">
        <v>1.41</v>
      </c>
      <c r="K114" s="12">
        <v>0.65</v>
      </c>
      <c r="L114" s="9">
        <v>1.49</v>
      </c>
      <c r="M114" s="9">
        <v>1.68</v>
      </c>
      <c r="N114" s="9">
        <v>1.88</v>
      </c>
      <c r="O114" s="9">
        <v>0.52</v>
      </c>
      <c r="S114" s="189"/>
      <c r="T114" s="105">
        <v>0.03</v>
      </c>
    </row>
    <row r="115" spans="1:19" ht="15">
      <c r="A115" s="15" t="s">
        <v>126</v>
      </c>
      <c r="B115" s="59">
        <v>13.2</v>
      </c>
      <c r="C115">
        <v>880</v>
      </c>
      <c r="D115">
        <v>70</v>
      </c>
      <c r="E115">
        <v>480</v>
      </c>
      <c r="F115">
        <v>10</v>
      </c>
      <c r="G115">
        <v>11</v>
      </c>
      <c r="H115">
        <v>0</v>
      </c>
      <c r="I115">
        <v>15</v>
      </c>
      <c r="J115">
        <v>0</v>
      </c>
      <c r="K115">
        <v>4</v>
      </c>
      <c r="L115">
        <v>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 s="190">
        <v>1.84</v>
      </c>
    </row>
    <row r="116" spans="1:19" ht="15">
      <c r="A116" s="15" t="s">
        <v>127</v>
      </c>
      <c r="B116" s="59">
        <v>1.3</v>
      </c>
      <c r="C116">
        <v>880</v>
      </c>
      <c r="D116">
        <v>0</v>
      </c>
      <c r="E116">
        <v>85</v>
      </c>
      <c r="F116">
        <v>0</v>
      </c>
      <c r="G116">
        <v>0</v>
      </c>
      <c r="H116">
        <v>168</v>
      </c>
      <c r="I116">
        <v>120</v>
      </c>
      <c r="J116">
        <v>50</v>
      </c>
      <c r="K116">
        <v>60</v>
      </c>
      <c r="L116">
        <v>60</v>
      </c>
      <c r="M116">
        <v>25</v>
      </c>
      <c r="N116">
        <v>0</v>
      </c>
      <c r="O116">
        <v>0</v>
      </c>
      <c r="P116">
        <v>500000</v>
      </c>
      <c r="Q116">
        <v>100000</v>
      </c>
      <c r="R116">
        <v>1500</v>
      </c>
      <c r="S116" s="190">
        <v>2</v>
      </c>
    </row>
    <row r="117" spans="1:19" ht="15">
      <c r="A117" s="15" t="s">
        <v>128</v>
      </c>
      <c r="B117" s="59">
        <v>13.2</v>
      </c>
      <c r="C117">
        <v>880</v>
      </c>
      <c r="D117">
        <f>D37</f>
        <v>29</v>
      </c>
      <c r="E117">
        <v>765</v>
      </c>
      <c r="F117">
        <f>F37</f>
        <v>15</v>
      </c>
      <c r="G117">
        <f>G37</f>
        <v>7</v>
      </c>
      <c r="H117">
        <f>H37</f>
        <v>0.6</v>
      </c>
      <c r="I117">
        <v>2.6</v>
      </c>
      <c r="J117">
        <f>J37</f>
        <v>0</v>
      </c>
      <c r="K117">
        <v>14.8</v>
      </c>
      <c r="L117">
        <f>L37</f>
        <v>29</v>
      </c>
      <c r="M117">
        <f>M37</f>
        <v>58</v>
      </c>
      <c r="N117">
        <f>N37</f>
        <v>43</v>
      </c>
      <c r="O117">
        <f>O37</f>
        <v>10.2</v>
      </c>
      <c r="P117">
        <v>0</v>
      </c>
      <c r="Q117">
        <v>0</v>
      </c>
      <c r="R117">
        <v>0</v>
      </c>
      <c r="S117" s="190">
        <v>1.8</v>
      </c>
    </row>
    <row r="118" spans="1:19" ht="15">
      <c r="A118" s="15" t="s">
        <v>129</v>
      </c>
      <c r="B118" s="59">
        <v>0</v>
      </c>
      <c r="C118">
        <v>983</v>
      </c>
      <c r="D118">
        <v>983</v>
      </c>
      <c r="E118">
        <v>0</v>
      </c>
      <c r="F118">
        <v>0</v>
      </c>
      <c r="G118">
        <v>0</v>
      </c>
      <c r="H118">
        <v>17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 s="190">
        <v>1.75</v>
      </c>
    </row>
    <row r="119" spans="1:19" ht="15">
      <c r="A119" s="15" t="s">
        <v>130</v>
      </c>
      <c r="B119" s="59">
        <v>0</v>
      </c>
      <c r="C119">
        <v>970</v>
      </c>
      <c r="D119">
        <v>970</v>
      </c>
      <c r="E119">
        <v>0</v>
      </c>
      <c r="F119">
        <v>0</v>
      </c>
      <c r="G119">
        <v>0</v>
      </c>
      <c r="H119">
        <v>380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 s="190">
        <v>0.35</v>
      </c>
    </row>
    <row r="120" spans="1:19" ht="15">
      <c r="A120" s="15" t="s">
        <v>131</v>
      </c>
      <c r="B120" s="59">
        <v>0</v>
      </c>
      <c r="C120">
        <v>970</v>
      </c>
      <c r="D120">
        <v>970</v>
      </c>
      <c r="E120">
        <v>0</v>
      </c>
      <c r="F120">
        <v>0</v>
      </c>
      <c r="G120">
        <v>0</v>
      </c>
      <c r="H120">
        <v>380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 s="190">
        <v>0.35</v>
      </c>
    </row>
    <row r="121" spans="1:19" ht="15">
      <c r="A121" s="15" t="s">
        <v>132</v>
      </c>
      <c r="B121" s="59">
        <v>0</v>
      </c>
      <c r="C121">
        <v>970</v>
      </c>
      <c r="D121">
        <v>970</v>
      </c>
      <c r="E121">
        <v>0</v>
      </c>
      <c r="F121">
        <v>0</v>
      </c>
      <c r="G121">
        <v>0</v>
      </c>
      <c r="H121">
        <v>390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 s="190">
        <v>0.39</v>
      </c>
    </row>
    <row r="122" spans="1:19" ht="15">
      <c r="A122" s="15" t="s">
        <v>228</v>
      </c>
      <c r="B122" s="59">
        <v>16.2</v>
      </c>
      <c r="C122">
        <v>880</v>
      </c>
      <c r="D122">
        <v>64</v>
      </c>
      <c r="E122">
        <v>329</v>
      </c>
      <c r="F122">
        <v>153</v>
      </c>
      <c r="G122">
        <v>71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 s="190">
        <v>0.79</v>
      </c>
    </row>
    <row r="123" spans="1:19" ht="15">
      <c r="A123" s="15" t="s">
        <v>133</v>
      </c>
      <c r="B123" s="59">
        <v>0</v>
      </c>
      <c r="C123">
        <v>880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4200000</v>
      </c>
      <c r="Q123">
        <v>0</v>
      </c>
      <c r="R123">
        <v>4000</v>
      </c>
      <c r="S123" s="190">
        <v>9</v>
      </c>
    </row>
    <row r="124" spans="1:19" ht="15">
      <c r="A124" s="188" t="s">
        <v>139</v>
      </c>
      <c r="B124" s="189">
        <v>2</v>
      </c>
      <c r="C124" s="189">
        <v>880</v>
      </c>
      <c r="D124" s="189">
        <v>500</v>
      </c>
      <c r="E124" s="189">
        <v>85</v>
      </c>
      <c r="F124" s="189">
        <v>20</v>
      </c>
      <c r="G124" s="189">
        <v>20</v>
      </c>
      <c r="H124" s="189">
        <v>210</v>
      </c>
      <c r="I124" s="189">
        <v>60</v>
      </c>
      <c r="J124" s="189">
        <v>50</v>
      </c>
      <c r="K124" s="189">
        <v>1</v>
      </c>
      <c r="L124" s="189">
        <v>1</v>
      </c>
      <c r="M124" s="189">
        <v>0</v>
      </c>
      <c r="N124" s="189">
        <v>0</v>
      </c>
      <c r="O124" s="189">
        <v>0</v>
      </c>
      <c r="P124" s="189">
        <v>500000</v>
      </c>
      <c r="Q124" s="189">
        <v>60000</v>
      </c>
      <c r="R124" s="189">
        <v>2000</v>
      </c>
      <c r="S124" s="189">
        <v>1.6</v>
      </c>
    </row>
    <row r="125" spans="1:20" ht="15">
      <c r="A125" s="188" t="s">
        <v>226</v>
      </c>
      <c r="B125" s="189">
        <v>2</v>
      </c>
      <c r="C125" s="189">
        <v>950</v>
      </c>
      <c r="D125" s="189">
        <v>500</v>
      </c>
      <c r="E125" s="189">
        <v>170</v>
      </c>
      <c r="F125" s="189">
        <v>38</v>
      </c>
      <c r="G125" s="189">
        <v>45</v>
      </c>
      <c r="H125" s="189">
        <v>170</v>
      </c>
      <c r="I125" s="189">
        <v>105</v>
      </c>
      <c r="J125" s="189">
        <v>60</v>
      </c>
      <c r="K125" s="189">
        <v>45</v>
      </c>
      <c r="L125" s="189">
        <v>45</v>
      </c>
      <c r="M125" s="189"/>
      <c r="N125" s="189"/>
      <c r="O125" s="189"/>
      <c r="P125" s="189">
        <v>500000</v>
      </c>
      <c r="Q125" s="189">
        <v>100000</v>
      </c>
      <c r="R125" s="189">
        <v>1200</v>
      </c>
      <c r="S125" s="189">
        <v>1.6</v>
      </c>
      <c r="T125" s="105">
        <v>0.025</v>
      </c>
    </row>
    <row r="126" spans="1:19" ht="15">
      <c r="A126" s="188" t="s">
        <v>227</v>
      </c>
      <c r="B126" s="189">
        <v>0</v>
      </c>
      <c r="C126" s="189">
        <v>930</v>
      </c>
      <c r="D126" s="189">
        <v>930</v>
      </c>
      <c r="E126" s="189">
        <v>440</v>
      </c>
      <c r="F126" s="189">
        <v>60</v>
      </c>
      <c r="G126" s="189">
        <v>250</v>
      </c>
      <c r="H126" s="189">
        <v>270</v>
      </c>
      <c r="I126" s="189">
        <v>55</v>
      </c>
      <c r="J126" s="189">
        <v>55</v>
      </c>
      <c r="K126" s="189">
        <v>0</v>
      </c>
      <c r="L126" s="189">
        <v>0</v>
      </c>
      <c r="M126" s="189">
        <v>45</v>
      </c>
      <c r="N126" s="189">
        <v>0</v>
      </c>
      <c r="O126" s="189">
        <v>0</v>
      </c>
      <c r="P126" s="189">
        <v>0</v>
      </c>
      <c r="Q126" s="189">
        <v>0</v>
      </c>
      <c r="R126" s="189">
        <v>120000</v>
      </c>
      <c r="S126" s="189">
        <v>13.9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2:G36"/>
  <sheetViews>
    <sheetView zoomScalePageLayoutView="0" workbookViewId="0" topLeftCell="A10">
      <selection activeCell="G24" sqref="G24"/>
    </sheetView>
  </sheetViews>
  <sheetFormatPr defaultColWidth="11.5546875" defaultRowHeight="15"/>
  <cols>
    <col min="2" max="2" width="26.99609375" style="0" customWidth="1"/>
    <col min="3" max="3" width="17.99609375" style="0" customWidth="1"/>
    <col min="6" max="6" width="26.99609375" style="0" customWidth="1"/>
    <col min="7" max="7" width="17.99609375" style="0" customWidth="1"/>
  </cols>
  <sheetData>
    <row r="2" spans="2:7" ht="24" thickBot="1">
      <c r="B2" s="256" t="s">
        <v>229</v>
      </c>
      <c r="C2" s="256"/>
      <c r="F2" s="256" t="s">
        <v>229</v>
      </c>
      <c r="G2" s="256"/>
    </row>
    <row r="3" spans="2:7" ht="24" thickTop="1">
      <c r="B3" s="76"/>
      <c r="C3" s="76"/>
      <c r="F3" s="76"/>
      <c r="G3" s="76"/>
    </row>
    <row r="4" spans="2:7" ht="23.25">
      <c r="B4" s="76" t="s">
        <v>136</v>
      </c>
      <c r="C4" s="77" t="e">
        <f>Rationsberechnung!M22</f>
        <v>#DIV/0!</v>
      </c>
      <c r="F4" s="76" t="s">
        <v>136</v>
      </c>
      <c r="G4" s="77" t="e">
        <f>Rationsberechnung!M22</f>
        <v>#DIV/0!</v>
      </c>
    </row>
    <row r="5" spans="2:6" ht="24" thickBot="1">
      <c r="B5" s="61"/>
      <c r="F5" s="61"/>
    </row>
    <row r="6" spans="2:7" ht="23.25" customHeight="1">
      <c r="B6" s="62" t="s">
        <v>69</v>
      </c>
      <c r="C6" s="63" t="s">
        <v>134</v>
      </c>
      <c r="F6" s="62" t="s">
        <v>69</v>
      </c>
      <c r="G6" s="63" t="s">
        <v>134</v>
      </c>
    </row>
    <row r="7" spans="2:7" ht="23.25" customHeight="1">
      <c r="B7" s="64" t="str">
        <f>HLOOKUP(Futterwertabelle!A$2,Futterwertabelle!A$2:A$126,Rationsberechnung!A5+1,FALSE)</f>
        <v>Weizen                   </v>
      </c>
      <c r="C7" s="103">
        <f>(Rationsberechnung!B5/100)*$C$23</f>
        <v>0</v>
      </c>
      <c r="F7" s="64" t="str">
        <f>HLOOKUP(Futterwertabelle!A$2,Futterwertabelle!A$2:A$126,Rationsberechnung!A5+1,FALSE)</f>
        <v>Weizen                   </v>
      </c>
      <c r="G7" s="103">
        <f>(Rationsberechnung!B5/100)*$G$23</f>
        <v>0</v>
      </c>
    </row>
    <row r="8" spans="2:7" ht="23.25" customHeight="1">
      <c r="B8" s="64" t="str">
        <f>HLOOKUP(Futterwertabelle!A$2,Futterwertabelle!A$2:A$126,Rationsberechnung!A6+1,FALSE)</f>
        <v>&lt; bitte wählen &gt;</v>
      </c>
      <c r="C8" s="103">
        <f>(Rationsberechnung!B6/100)*$C$23</f>
        <v>0</v>
      </c>
      <c r="F8" s="64" t="str">
        <f>HLOOKUP(Futterwertabelle!A$2,Futterwertabelle!A$2:A$126,Rationsberechnung!A6+1,FALSE)</f>
        <v>&lt; bitte wählen &gt;</v>
      </c>
      <c r="G8" s="103">
        <f>(Rationsberechnung!B6/100)*$G$23</f>
        <v>0</v>
      </c>
    </row>
    <row r="9" spans="2:7" ht="23.25" customHeight="1">
      <c r="B9" s="64" t="str">
        <f>HLOOKUP(Futterwertabelle!A$2,Futterwertabelle!A$2:A$126,Rationsberechnung!A7+1,FALSE)</f>
        <v>&lt; bitte wählen &gt;</v>
      </c>
      <c r="C9" s="103">
        <f>(Rationsberechnung!B7/100)*$C$23</f>
        <v>0</v>
      </c>
      <c r="F9" s="64" t="str">
        <f>HLOOKUP(Futterwertabelle!A$2,Futterwertabelle!A$2:A$126,Rationsberechnung!A7+1,FALSE)</f>
        <v>&lt; bitte wählen &gt;</v>
      </c>
      <c r="G9" s="103">
        <f>(Rationsberechnung!B7/100)*$G$23</f>
        <v>0</v>
      </c>
    </row>
    <row r="10" spans="2:7" ht="23.25" customHeight="1">
      <c r="B10" s="64" t="str">
        <f>HLOOKUP(Futterwertabelle!A$2,Futterwertabelle!A$2:A$126,Rationsberechnung!A8+1,FALSE)</f>
        <v>&lt; bitte wählen &gt;</v>
      </c>
      <c r="C10" s="103">
        <f>(Rationsberechnung!B8/100)*$C$23</f>
        <v>0</v>
      </c>
      <c r="F10" s="64" t="str">
        <f>HLOOKUP(Futterwertabelle!A$2,Futterwertabelle!A$2:A$126,Rationsberechnung!A8+1,FALSE)</f>
        <v>&lt; bitte wählen &gt;</v>
      </c>
      <c r="G10" s="103">
        <f>(Rationsberechnung!B8/100)*$G$23</f>
        <v>0</v>
      </c>
    </row>
    <row r="11" spans="2:7" ht="23.25" customHeight="1">
      <c r="B11" s="64" t="str">
        <f>HLOOKUP(Futterwertabelle!A$2,Futterwertabelle!A$2:A$126,Rationsberechnung!A9+1,FALSE)</f>
        <v>&lt; bitte wählen &gt;</v>
      </c>
      <c r="C11" s="103">
        <f>(Rationsberechnung!B9/100)*$C$23</f>
        <v>0</v>
      </c>
      <c r="F11" s="64" t="str">
        <f>HLOOKUP(Futterwertabelle!A$2,Futterwertabelle!A$2:A$126,Rationsberechnung!A9+1,FALSE)</f>
        <v>&lt; bitte wählen &gt;</v>
      </c>
      <c r="G11" s="103">
        <f>(Rationsberechnung!B9/100)*$G$23</f>
        <v>0</v>
      </c>
    </row>
    <row r="12" spans="2:7" ht="23.25" customHeight="1">
      <c r="B12" s="64" t="str">
        <f>HLOOKUP(Futterwertabelle!A$2,Futterwertabelle!A$2:A$126,Rationsberechnung!A10+1,FALSE)</f>
        <v>&lt; bitte wählen &gt;</v>
      </c>
      <c r="C12" s="103">
        <f>(Rationsberechnung!B10/100)*$C$23</f>
        <v>0</v>
      </c>
      <c r="F12" s="64" t="str">
        <f>HLOOKUP(Futterwertabelle!A$2,Futterwertabelle!A$2:A$126,Rationsberechnung!A10+1,FALSE)</f>
        <v>&lt; bitte wählen &gt;</v>
      </c>
      <c r="G12" s="103">
        <f>(Rationsberechnung!B10/100)*$G$23</f>
        <v>0</v>
      </c>
    </row>
    <row r="13" spans="2:7" ht="23.25" customHeight="1">
      <c r="B13" s="64" t="str">
        <f>HLOOKUP(Futterwertabelle!A$2,Futterwertabelle!A$2:A$126,Rationsberechnung!A11+1,FALSE)</f>
        <v>&lt; bitte wählen &gt;</v>
      </c>
      <c r="C13" s="103">
        <f>(Rationsberechnung!B11/100)*$C$23</f>
        <v>0</v>
      </c>
      <c r="F13" s="64" t="str">
        <f>HLOOKUP(Futterwertabelle!A$2,Futterwertabelle!A$2:A$126,Rationsberechnung!A11+1,FALSE)</f>
        <v>&lt; bitte wählen &gt;</v>
      </c>
      <c r="G13" s="103">
        <f>(Rationsberechnung!B11/100)*$G$23</f>
        <v>0</v>
      </c>
    </row>
    <row r="14" spans="2:7" ht="23.25" customHeight="1">
      <c r="B14" s="64" t="str">
        <f>HLOOKUP(Futterwertabelle!A$2,Futterwertabelle!A$2:A$126,Rationsberechnung!A12+1,FALSE)</f>
        <v>&lt; bitte wählen &gt;</v>
      </c>
      <c r="C14" s="103">
        <f>(Rationsberechnung!B12/100)*$C$23</f>
        <v>0</v>
      </c>
      <c r="F14" s="64" t="str">
        <f>HLOOKUP(Futterwertabelle!A$2,Futterwertabelle!A$2:A$126,Rationsberechnung!A12+1,FALSE)</f>
        <v>&lt; bitte wählen &gt;</v>
      </c>
      <c r="G14" s="103">
        <f>(Rationsberechnung!B12/100)*$G$23</f>
        <v>0</v>
      </c>
    </row>
    <row r="15" spans="2:7" ht="23.25" customHeight="1">
      <c r="B15" s="64" t="str">
        <f>HLOOKUP(Futterwertabelle!A$2,Futterwertabelle!A$2:A$126,Rationsberechnung!A13+1,FALSE)</f>
        <v>&lt; bitte wählen &gt;</v>
      </c>
      <c r="C15" s="103">
        <f>(Rationsberechnung!B13/100)*$C$23</f>
        <v>0</v>
      </c>
      <c r="F15" s="64" t="str">
        <f>HLOOKUP(Futterwertabelle!A$2,Futterwertabelle!A$2:A$126,Rationsberechnung!A13+1,FALSE)</f>
        <v>&lt; bitte wählen &gt;</v>
      </c>
      <c r="G15" s="103">
        <f>(Rationsberechnung!B13/100)*$G$23</f>
        <v>0</v>
      </c>
    </row>
    <row r="16" spans="2:7" ht="23.25" customHeight="1">
      <c r="B16" s="64" t="str">
        <f>HLOOKUP(Futterwertabelle!A$2,Futterwertabelle!A$2:A$126,Rationsberechnung!A14+1,FALSE)</f>
        <v>&lt; bitte wählen &gt;</v>
      </c>
      <c r="C16" s="103">
        <f>(Rationsberechnung!B14/100)*$C$23</f>
        <v>0</v>
      </c>
      <c r="F16" s="64" t="str">
        <f>HLOOKUP(Futterwertabelle!A$2,Futterwertabelle!A$2:A$126,Rationsberechnung!A14+1,FALSE)</f>
        <v>&lt; bitte wählen &gt;</v>
      </c>
      <c r="G16" s="103">
        <f>(Rationsberechnung!B14/100)*$G$23</f>
        <v>0</v>
      </c>
    </row>
    <row r="17" spans="2:7" ht="23.25" customHeight="1">
      <c r="B17" s="64" t="str">
        <f>HLOOKUP(Futterwertabelle!A$2,Futterwertabelle!A$2:A$126,Rationsberechnung!A15+1,FALSE)</f>
        <v>&lt; bitte wählen &gt;</v>
      </c>
      <c r="C17" s="103">
        <f>(Rationsberechnung!B15/100)*$C$23</f>
        <v>0</v>
      </c>
      <c r="F17" s="64" t="str">
        <f>HLOOKUP(Futterwertabelle!A$2,Futterwertabelle!A$2:A$126,Rationsberechnung!A15+1,FALSE)</f>
        <v>&lt; bitte wählen &gt;</v>
      </c>
      <c r="G17" s="103">
        <f>(Rationsberechnung!B15/100)*$G$23</f>
        <v>0</v>
      </c>
    </row>
    <row r="18" spans="2:7" ht="23.25" customHeight="1">
      <c r="B18" s="64" t="str">
        <f>HLOOKUP(Futterwertabelle!A$2,Futterwertabelle!A$2:A$126,Rationsberechnung!A16+1,FALSE)</f>
        <v>&lt; bitte wählen &gt;</v>
      </c>
      <c r="C18" s="103">
        <f>(Rationsberechnung!B16/100)*$C$23</f>
        <v>0</v>
      </c>
      <c r="F18" s="64" t="str">
        <f>HLOOKUP(Futterwertabelle!A$2,Futterwertabelle!A$2:A$126,Rationsberechnung!A16+1,FALSE)</f>
        <v>&lt; bitte wählen &gt;</v>
      </c>
      <c r="G18" s="103">
        <f>(Rationsberechnung!B16/100)*$G$23</f>
        <v>0</v>
      </c>
    </row>
    <row r="19" spans="2:7" ht="23.25" customHeight="1">
      <c r="B19" s="64" t="str">
        <f>HLOOKUP(Futterwertabelle!A$2,Futterwertabelle!A$2:A$126,Rationsberechnung!A17+1,FALSE)</f>
        <v>&lt; bitte wählen &gt;</v>
      </c>
      <c r="C19" s="103">
        <f>(Rationsberechnung!B17/100)*$C$23</f>
        <v>0</v>
      </c>
      <c r="F19" s="64" t="str">
        <f>HLOOKUP(Futterwertabelle!A$2,Futterwertabelle!A$2:A$126,Rationsberechnung!A17+1,FALSE)</f>
        <v>&lt; bitte wählen &gt;</v>
      </c>
      <c r="G19" s="103">
        <f>(Rationsberechnung!B17/100)*$G$23</f>
        <v>0</v>
      </c>
    </row>
    <row r="20" spans="2:7" ht="23.25" customHeight="1">
      <c r="B20" s="64" t="str">
        <f>HLOOKUP(Futterwertabelle!A$2,Futterwertabelle!A$2:A$126,Rationsberechnung!A18+1,FALSE)</f>
        <v>&lt; bitte wählen &gt;</v>
      </c>
      <c r="C20" s="103">
        <f>(Rationsberechnung!B18/100)*$C$23</f>
        <v>1.95312497089617E-05</v>
      </c>
      <c r="F20" s="64" t="str">
        <f>HLOOKUP(Futterwertabelle!A$2,Futterwertabelle!A$2:A$126,Rationsberechnung!A18+1,FALSE)</f>
        <v>&lt; bitte wählen &gt;</v>
      </c>
      <c r="G20" s="103">
        <f>(Rationsberechnung!B18/100)*$G$23</f>
        <v>2.4414062136202122E-05</v>
      </c>
    </row>
    <row r="21" spans="1:7" ht="23.25" customHeight="1">
      <c r="A21" s="2"/>
      <c r="B21" s="64" t="str">
        <f>HLOOKUP(Futterwertabelle!A$2,Futterwertabelle!A$2:A$126,Rationsberechnung!A19+1,FALSE)</f>
        <v>&lt; bitte wählen &gt;</v>
      </c>
      <c r="C21" s="103">
        <f>(Rationsberechnung!B19/100)*$C$23</f>
        <v>0</v>
      </c>
      <c r="F21" s="64" t="str">
        <f>HLOOKUP(Futterwertabelle!A$2,Futterwertabelle!A$2:A$126,Rationsberechnung!A19+1,FALSE)</f>
        <v>&lt; bitte wählen &gt;</v>
      </c>
      <c r="G21" s="103">
        <f>(Rationsberechnung!B19/100)*$G$23</f>
        <v>0</v>
      </c>
    </row>
    <row r="22" spans="1:7" ht="23.25" customHeight="1">
      <c r="A22" s="2"/>
      <c r="B22" s="64" t="str">
        <f>HLOOKUP(Futterwertabelle!A$2,Futterwertabelle!A$2:A$126,Rationsberechnung!A20+1,FALSE)</f>
        <v>&lt; bitte wählen &gt;</v>
      </c>
      <c r="C22" s="103">
        <f>(Rationsberechnung!B20/100)*$C$23</f>
        <v>0.01589794069142239</v>
      </c>
      <c r="F22" s="64" t="str">
        <f>HLOOKUP(Futterwertabelle!A$2,Futterwertabelle!A$2:A$126,Rationsberechnung!A20+1,FALSE)</f>
        <v>&lt; bitte wählen &gt;</v>
      </c>
      <c r="G22" s="103">
        <f>(Rationsberechnung!B20/100)*$C$23</f>
        <v>0.01589794069142239</v>
      </c>
    </row>
    <row r="23" spans="1:7" ht="23.25" customHeight="1" thickBot="1">
      <c r="A23" s="2"/>
      <c r="B23" s="65" t="s">
        <v>135</v>
      </c>
      <c r="C23" s="69">
        <v>40</v>
      </c>
      <c r="F23" s="65" t="s">
        <v>135</v>
      </c>
      <c r="G23" s="69">
        <v>50</v>
      </c>
    </row>
    <row r="24" spans="2:6" ht="15.75" thickBot="1">
      <c r="B24" s="60"/>
      <c r="F24" s="60"/>
    </row>
    <row r="25" spans="2:7" ht="15.75">
      <c r="B25" s="70" t="s">
        <v>115</v>
      </c>
      <c r="C25" s="66" t="e">
        <f>Rationsberechnung!L4</f>
        <v>#DIV/0!</v>
      </c>
      <c r="F25" s="70" t="s">
        <v>115</v>
      </c>
      <c r="G25" s="66" t="e">
        <f>Rationsberechnung!L4</f>
        <v>#DIV/0!</v>
      </c>
    </row>
    <row r="26" spans="2:7" ht="15.75">
      <c r="B26" s="72" t="s">
        <v>0</v>
      </c>
      <c r="C26" s="67" t="e">
        <f>Rationsberechnung!L5</f>
        <v>#DIV/0!</v>
      </c>
      <c r="F26" s="72" t="s">
        <v>0</v>
      </c>
      <c r="G26" s="67" t="e">
        <f>Rationsberechnung!L5</f>
        <v>#DIV/0!</v>
      </c>
    </row>
    <row r="27" spans="2:7" ht="15.75">
      <c r="B27" s="71" t="s">
        <v>116</v>
      </c>
      <c r="C27" s="67" t="e">
        <f>Rationsberechnung!L6</f>
        <v>#DIV/0!</v>
      </c>
      <c r="F27" s="71" t="s">
        <v>116</v>
      </c>
      <c r="G27" s="67" t="e">
        <f>Rationsberechnung!L6</f>
        <v>#DIV/0!</v>
      </c>
    </row>
    <row r="28" spans="2:7" ht="15.75">
      <c r="B28" s="71" t="s">
        <v>119</v>
      </c>
      <c r="C28" s="67" t="e">
        <f>Rationsberechnung!L12</f>
        <v>#DIV/0!</v>
      </c>
      <c r="F28" s="71" t="s">
        <v>119</v>
      </c>
      <c r="G28" s="67" t="e">
        <f>Rationsberechnung!L12</f>
        <v>#DIV/0!</v>
      </c>
    </row>
    <row r="29" spans="2:7" ht="15.75">
      <c r="B29" s="72" t="s">
        <v>125</v>
      </c>
      <c r="C29" s="67" t="e">
        <f>Rationsberechnung!L7</f>
        <v>#DIV/0!</v>
      </c>
      <c r="F29" s="72" t="s">
        <v>125</v>
      </c>
      <c r="G29" s="67" t="e">
        <f>Rationsberechnung!L7</f>
        <v>#DIV/0!</v>
      </c>
    </row>
    <row r="30" spans="2:7" ht="15.75">
      <c r="B30" s="72" t="s">
        <v>117</v>
      </c>
      <c r="C30" s="67" t="e">
        <f>Rationsberechnung!L8</f>
        <v>#DIV/0!</v>
      </c>
      <c r="F30" s="72" t="s">
        <v>117</v>
      </c>
      <c r="G30" s="67" t="e">
        <f>Rationsberechnung!L8</f>
        <v>#DIV/0!</v>
      </c>
    </row>
    <row r="31" spans="2:7" ht="15.75">
      <c r="B31" s="73" t="s">
        <v>118</v>
      </c>
      <c r="C31" s="67" t="e">
        <f>Rationsberechnung!L9</f>
        <v>#DIV/0!</v>
      </c>
      <c r="F31" s="73" t="s">
        <v>118</v>
      </c>
      <c r="G31" s="67" t="e">
        <f>Rationsberechnung!L9</f>
        <v>#DIV/0!</v>
      </c>
    </row>
    <row r="32" spans="2:7" ht="15.75">
      <c r="B32" s="74" t="s">
        <v>120</v>
      </c>
      <c r="C32" s="67" t="e">
        <f>Rationsberechnung!L10</f>
        <v>#DIV/0!</v>
      </c>
      <c r="F32" s="74" t="s">
        <v>120</v>
      </c>
      <c r="G32" s="67" t="e">
        <f>Rationsberechnung!L10</f>
        <v>#DIV/0!</v>
      </c>
    </row>
    <row r="33" spans="2:7" ht="15.75">
      <c r="B33" s="73" t="s">
        <v>121</v>
      </c>
      <c r="C33" s="67" t="e">
        <f>Rationsberechnung!L11</f>
        <v>#DIV/0!</v>
      </c>
      <c r="F33" s="73" t="s">
        <v>121</v>
      </c>
      <c r="G33" s="67" t="e">
        <f>Rationsberechnung!L11</f>
        <v>#DIV/0!</v>
      </c>
    </row>
    <row r="34" spans="2:7" ht="15.75">
      <c r="B34" s="72" t="s">
        <v>122</v>
      </c>
      <c r="C34" s="68" t="e">
        <f>Rationsberechnung!L17</f>
        <v>#DIV/0!</v>
      </c>
      <c r="F34" s="72" t="s">
        <v>122</v>
      </c>
      <c r="G34" s="68" t="e">
        <f>Rationsberechnung!L17</f>
        <v>#DIV/0!</v>
      </c>
    </row>
    <row r="35" spans="2:7" ht="15.75">
      <c r="B35" s="72" t="s">
        <v>123</v>
      </c>
      <c r="C35" s="68" t="e">
        <f>Rationsberechnung!L18</f>
        <v>#DIV/0!</v>
      </c>
      <c r="F35" s="72" t="s">
        <v>123</v>
      </c>
      <c r="G35" s="68" t="e">
        <f>Rationsberechnung!L18</f>
        <v>#DIV/0!</v>
      </c>
    </row>
    <row r="36" spans="2:7" ht="16.5" thickBot="1">
      <c r="B36" s="75" t="s">
        <v>124</v>
      </c>
      <c r="C36" s="102" t="e">
        <f>Rationsberechnung!L19</f>
        <v>#DIV/0!</v>
      </c>
      <c r="F36" s="75" t="s">
        <v>124</v>
      </c>
      <c r="G36" s="102" t="e">
        <f>Rationsberechnung!L19</f>
        <v>#DIV/0!</v>
      </c>
    </row>
  </sheetData>
  <sheetProtection/>
  <mergeCells count="2">
    <mergeCell ref="B2:C2"/>
    <mergeCell ref="F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Haushalt Hilbert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Hühnerfutterrechner</dc:title>
  <dc:subject>Berechnen der Inaltsstoffe im Hühnerfutter</dc:subject>
  <dc:creator>Sebastian Hilbert</dc:creator>
  <cp:keywords/>
  <dc:description/>
  <cp:lastModifiedBy>Sebastian</cp:lastModifiedBy>
  <cp:lastPrinted>2010-11-20T07:59:01Z</cp:lastPrinted>
  <dcterms:created xsi:type="dcterms:W3CDTF">2005-08-07T11:22:01Z</dcterms:created>
  <dcterms:modified xsi:type="dcterms:W3CDTF">2011-01-03T21:05:13Z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